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C:\Users\Sanjeev\Downloads\NHIT Proc - Open Bidding\RFP - RCC Crash Barrier KK Assam NEPPL 09022026\"/>
    </mc:Choice>
  </mc:AlternateContent>
  <xr:revisionPtr revIDLastSave="0" documentId="13_ncr:1_{D9DCC8CA-E741-477A-A612-C4B4049EB726}" xr6:coauthVersionLast="47" xr6:coauthVersionMax="47" xr10:uidLastSave="{00000000-0000-0000-0000-000000000000}"/>
  <bookViews>
    <workbookView xWindow="-118" yWindow="-118" windowWidth="25370" windowHeight="13667" xr2:uid="{8CB44E59-1B7E-4A76-8537-61F4CDE8EEDA}"/>
  </bookViews>
  <sheets>
    <sheet name="Summary " sheetId="3" r:id="rId1"/>
    <sheet name="FY 26-27" sheetId="2" r:id="rId2"/>
    <sheet name="FY 25-26" sheetId="1" state="hidden" r:id="rId3"/>
  </sheets>
  <definedNames>
    <definedName name="_xlnm._FilterDatabase" localSheetId="2" hidden="1">'FY 25-26'!$A$4:$FG$4</definedName>
    <definedName name="_xlnm.Print_Area" localSheetId="1">'FY 26-27'!$A$1:$J$56</definedName>
    <definedName name="_xlnm.Print_Area" localSheetId="0">'Summary '!$A$1:$H$16</definedName>
    <definedName name="_xlnm.Print_Titles" localSheetId="1">'FY 26-27'!$4:$4</definedName>
    <definedName name="_xlnm.Print_Titles" localSheetId="0">'Summary '!$4:$4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1" l="1"/>
  <c r="H14" i="1"/>
  <c r="J14" i="1"/>
  <c r="I14" i="1"/>
  <c r="H13" i="1"/>
  <c r="J13" i="1" s="1"/>
  <c r="I15" i="1"/>
  <c r="B10" i="2"/>
  <c r="B12" i="2" s="1"/>
  <c r="B14" i="2" s="1"/>
  <c r="B16" i="2" s="1"/>
  <c r="B18" i="2" s="1"/>
  <c r="B20" i="2" s="1"/>
  <c r="B22" i="2" s="1"/>
  <c r="B24" i="2" s="1"/>
  <c r="B26" i="2" s="1"/>
  <c r="B28" i="2" s="1"/>
  <c r="B30" i="2" s="1"/>
  <c r="B32" i="2" s="1"/>
  <c r="B34" i="2" s="1"/>
  <c r="F55" i="2" l="1"/>
  <c r="I12" i="1"/>
  <c r="H12" i="1"/>
  <c r="H56" i="2"/>
  <c r="F5" i="3" s="1"/>
  <c r="H56" i="1"/>
  <c r="J56" i="1" s="1"/>
  <c r="J55" i="1"/>
  <c r="I54" i="1"/>
  <c r="H54" i="1"/>
  <c r="I53" i="1"/>
  <c r="H53" i="1"/>
  <c r="I52" i="1"/>
  <c r="J52" i="1" s="1"/>
  <c r="I51" i="1"/>
  <c r="H51" i="1"/>
  <c r="I50" i="1"/>
  <c r="H50" i="1"/>
  <c r="I49" i="1"/>
  <c r="H49" i="1"/>
  <c r="I48" i="1"/>
  <c r="H48" i="1"/>
  <c r="I47" i="1"/>
  <c r="H47" i="1"/>
  <c r="I46" i="1"/>
  <c r="H46" i="1"/>
  <c r="I45" i="1"/>
  <c r="H45" i="1"/>
  <c r="I44" i="1"/>
  <c r="H44" i="1"/>
  <c r="H43" i="1"/>
  <c r="J43" i="1" s="1"/>
  <c r="I42" i="1"/>
  <c r="H42" i="1"/>
  <c r="I41" i="1"/>
  <c r="H41" i="1"/>
  <c r="I40" i="1"/>
  <c r="H40" i="1"/>
  <c r="I39" i="1"/>
  <c r="H39" i="1"/>
  <c r="I38" i="1"/>
  <c r="H38" i="1"/>
  <c r="I37" i="1"/>
  <c r="H37" i="1"/>
  <c r="I36" i="1"/>
  <c r="H36" i="1"/>
  <c r="I35" i="1"/>
  <c r="H35" i="1"/>
  <c r="I34" i="1"/>
  <c r="H34" i="1"/>
  <c r="I33" i="1"/>
  <c r="H33" i="1"/>
  <c r="I32" i="1"/>
  <c r="H32" i="1"/>
  <c r="I31" i="1"/>
  <c r="H31" i="1"/>
  <c r="I30" i="1"/>
  <c r="H30" i="1"/>
  <c r="I29" i="1"/>
  <c r="H29" i="1"/>
  <c r="I28" i="1"/>
  <c r="H28" i="1"/>
  <c r="I27" i="1"/>
  <c r="H27" i="1"/>
  <c r="I26" i="1"/>
  <c r="H26" i="1"/>
  <c r="H25" i="1"/>
  <c r="J25" i="1" s="1"/>
  <c r="H24" i="1"/>
  <c r="J24" i="1" s="1"/>
  <c r="I23" i="1"/>
  <c r="H23" i="1"/>
  <c r="I22" i="1"/>
  <c r="H22" i="1"/>
  <c r="I21" i="1"/>
  <c r="H21" i="1"/>
  <c r="I20" i="1"/>
  <c r="H20" i="1"/>
  <c r="I19" i="1"/>
  <c r="H19" i="1"/>
  <c r="I18" i="1"/>
  <c r="H18" i="1"/>
  <c r="I17" i="1"/>
  <c r="H17" i="1"/>
  <c r="I16" i="1"/>
  <c r="H16" i="1"/>
  <c r="I11" i="1"/>
  <c r="H11" i="1"/>
  <c r="I10" i="1"/>
  <c r="J10" i="1" s="1"/>
  <c r="I9" i="1"/>
  <c r="H9" i="1"/>
  <c r="I8" i="1"/>
  <c r="H8" i="1"/>
  <c r="I7" i="1"/>
  <c r="H7" i="1"/>
  <c r="I6" i="1"/>
  <c r="H6" i="1"/>
  <c r="I5" i="1"/>
  <c r="H5" i="1"/>
  <c r="F6" i="3" l="1"/>
  <c r="H5" i="3"/>
  <c r="J12" i="1"/>
  <c r="G55" i="2"/>
  <c r="H55" i="2" s="1"/>
  <c r="J21" i="1"/>
  <c r="J26" i="1"/>
  <c r="J34" i="1"/>
  <c r="J42" i="1"/>
  <c r="J18" i="1"/>
  <c r="O18" i="1" s="1"/>
  <c r="J53" i="1"/>
  <c r="J5" i="1"/>
  <c r="J9" i="1"/>
  <c r="J45" i="1"/>
  <c r="J20" i="1"/>
  <c r="J37" i="1"/>
  <c r="J41" i="1"/>
  <c r="J30" i="1"/>
  <c r="J49" i="1"/>
  <c r="J6" i="1"/>
  <c r="J15" i="1"/>
  <c r="J22" i="1"/>
  <c r="J38" i="1"/>
  <c r="J54" i="1"/>
  <c r="J19" i="1"/>
  <c r="O19" i="1" s="1"/>
  <c r="J27" i="1"/>
  <c r="J31" i="1"/>
  <c r="J46" i="1"/>
  <c r="J50" i="1"/>
  <c r="J7" i="1"/>
  <c r="J11" i="1"/>
  <c r="J16" i="1"/>
  <c r="J23" i="1"/>
  <c r="J35" i="1"/>
  <c r="J39" i="1"/>
  <c r="J28" i="1"/>
  <c r="J32" i="1"/>
  <c r="J47" i="1"/>
  <c r="J51" i="1"/>
  <c r="J8" i="1"/>
  <c r="J17" i="1"/>
  <c r="J36" i="1"/>
  <c r="J40" i="1"/>
  <c r="J44" i="1"/>
  <c r="J29" i="1"/>
  <c r="J33" i="1"/>
  <c r="J48" i="1"/>
  <c r="H6" i="3" l="1"/>
  <c r="F7" i="3"/>
  <c r="H7" i="3" s="1"/>
  <c r="J57" i="1"/>
  <c r="H8" i="3" l="1"/>
  <c r="H9" i="3" s="1"/>
  <c r="H10" i="3" s="1"/>
</calcChain>
</file>

<file path=xl/sharedStrings.xml><?xml version="1.0" encoding="utf-8"?>
<sst xmlns="http://schemas.openxmlformats.org/spreadsheetml/2006/main" count="629" uniqueCount="131">
  <si>
    <t xml:space="preserve">No. Bridge </t>
  </si>
  <si>
    <t xml:space="preserve">Chainage </t>
  </si>
  <si>
    <t xml:space="preserve">Side </t>
  </si>
  <si>
    <t xml:space="preserve">Type of Structure </t>
  </si>
  <si>
    <t>Length as per Sch B</t>
  </si>
  <si>
    <t xml:space="preserve">Length Additional for Approach Slab </t>
  </si>
  <si>
    <t xml:space="preserve">Total Length </t>
  </si>
  <si>
    <t xml:space="preserve">As per Schedule B </t>
  </si>
  <si>
    <t xml:space="preserve">Remarks </t>
  </si>
  <si>
    <t xml:space="preserve">Pripority </t>
  </si>
  <si>
    <t>30+327</t>
  </si>
  <si>
    <t xml:space="preserve">LHS </t>
  </si>
  <si>
    <t xml:space="preserve">MNB </t>
  </si>
  <si>
    <t xml:space="preserve">Provide New Crash Barrier </t>
  </si>
  <si>
    <t xml:space="preserve"> Considering Schedule B </t>
  </si>
  <si>
    <t>P4</t>
  </si>
  <si>
    <t>Hand Rail - Good Condition</t>
  </si>
  <si>
    <t xml:space="preserve">RHS </t>
  </si>
  <si>
    <t>P1</t>
  </si>
  <si>
    <t xml:space="preserve">Accident Happen- Low Height  </t>
  </si>
  <si>
    <t>32+335</t>
  </si>
  <si>
    <t>P3</t>
  </si>
  <si>
    <t xml:space="preserve">Low Height - Need to Change </t>
  </si>
  <si>
    <t>34+089</t>
  </si>
  <si>
    <t>MJB</t>
  </si>
  <si>
    <t>39+693</t>
  </si>
  <si>
    <t>41+300</t>
  </si>
  <si>
    <t>MNB</t>
  </si>
  <si>
    <t>42+057</t>
  </si>
  <si>
    <t>P2</t>
  </si>
  <si>
    <t xml:space="preserve">Damage - Low Height </t>
  </si>
  <si>
    <t>44+201</t>
  </si>
  <si>
    <t>45+150</t>
  </si>
  <si>
    <t>45+532</t>
  </si>
  <si>
    <t>48+231</t>
  </si>
  <si>
    <t>48+696</t>
  </si>
  <si>
    <t>49+096</t>
  </si>
  <si>
    <t xml:space="preserve">Accident Happen </t>
  </si>
  <si>
    <t>50+681</t>
  </si>
  <si>
    <t>50+870</t>
  </si>
  <si>
    <t>52+229</t>
  </si>
  <si>
    <t>60+420</t>
  </si>
  <si>
    <t>60+610</t>
  </si>
  <si>
    <t>LHS</t>
  </si>
  <si>
    <t xml:space="preserve">Accident </t>
  </si>
  <si>
    <t>66+510</t>
  </si>
  <si>
    <t>68+690</t>
  </si>
  <si>
    <t>BHS</t>
  </si>
  <si>
    <t>69+460</t>
  </si>
  <si>
    <t>73+840</t>
  </si>
  <si>
    <t>75+160</t>
  </si>
  <si>
    <t>86+415</t>
  </si>
  <si>
    <t>962+934</t>
  </si>
  <si>
    <t>980+012</t>
  </si>
  <si>
    <t>Accident</t>
  </si>
  <si>
    <t>984+350</t>
  </si>
  <si>
    <t>986+294</t>
  </si>
  <si>
    <t>1010+466</t>
  </si>
  <si>
    <t>Total Length</t>
  </si>
  <si>
    <t xml:space="preserve">As per WO quantity </t>
  </si>
  <si>
    <t>36+635</t>
  </si>
  <si>
    <t>BC</t>
  </si>
  <si>
    <t>1X3.0</t>
  </si>
  <si>
    <t xml:space="preserve"> BHS</t>
  </si>
  <si>
    <t>35+340</t>
  </si>
  <si>
    <t>1X4.0</t>
  </si>
  <si>
    <t>34+860</t>
  </si>
  <si>
    <t>1X3.5</t>
  </si>
  <si>
    <t>33+165</t>
  </si>
  <si>
    <t>Slab Culvert</t>
  </si>
  <si>
    <t>39+303</t>
  </si>
  <si>
    <t>1X2.50</t>
  </si>
  <si>
    <t>46+914</t>
  </si>
  <si>
    <t>53+594</t>
  </si>
  <si>
    <t>55+302</t>
  </si>
  <si>
    <t>60+210</t>
  </si>
  <si>
    <t>67+880</t>
  </si>
  <si>
    <t>68+350</t>
  </si>
  <si>
    <t>69+720</t>
  </si>
  <si>
    <t>70+170</t>
  </si>
  <si>
    <t>70+380</t>
  </si>
  <si>
    <t>71+340</t>
  </si>
  <si>
    <t>72+230</t>
  </si>
  <si>
    <t>72+570</t>
  </si>
  <si>
    <t>73+310</t>
  </si>
  <si>
    <t>74+380</t>
  </si>
  <si>
    <t>74+800</t>
  </si>
  <si>
    <t>75+885</t>
  </si>
  <si>
    <t>76+060</t>
  </si>
  <si>
    <t>77+010</t>
  </si>
  <si>
    <t>77+560</t>
  </si>
  <si>
    <t>78+760</t>
  </si>
  <si>
    <t>80+940</t>
  </si>
  <si>
    <t>83+190</t>
  </si>
  <si>
    <t>963+867</t>
  </si>
  <si>
    <t>970+531</t>
  </si>
  <si>
    <t>974+411</t>
  </si>
  <si>
    <t>975+234</t>
  </si>
  <si>
    <t>RHS</t>
  </si>
  <si>
    <t>983+620</t>
  </si>
  <si>
    <t>Hand Rail - Fair  Condition</t>
  </si>
  <si>
    <t>996+117</t>
  </si>
  <si>
    <t>1006+155</t>
  </si>
  <si>
    <t>1007+252</t>
  </si>
  <si>
    <t xml:space="preserve">Hand Rail In good Condition </t>
  </si>
  <si>
    <t>1012+588</t>
  </si>
  <si>
    <t xml:space="preserve">Total </t>
  </si>
  <si>
    <t>40+160</t>
  </si>
  <si>
    <t>PUP</t>
  </si>
  <si>
    <t xml:space="preserve">SI.NO </t>
  </si>
  <si>
    <t>Dismantling of 
Existing 
Concrete 
Structures</t>
  </si>
  <si>
    <t>Reconstruction 
of RCC Crash 
Barrier (Post 
Dismantling)</t>
  </si>
  <si>
    <t xml:space="preserve">RMT </t>
  </si>
  <si>
    <t>Rate</t>
  </si>
  <si>
    <t xml:space="preserve">Short 
Description </t>
  </si>
  <si>
    <t>Unit</t>
  </si>
  <si>
    <t>S.No</t>
  </si>
  <si>
    <t>Item Description</t>
  </si>
  <si>
    <t xml:space="preserve">Quantity </t>
  </si>
  <si>
    <t xml:space="preserve">Total Amount </t>
  </si>
  <si>
    <t>GST 18 %</t>
  </si>
  <si>
    <t>Dismantling of Existing Concrete Structures
Dismantling of existing concrete structures including breaking and removal of concrete, cutting and removal of embedded reinforcement, clearing the site, and transportation and disposal of debris to an approved disposal site, all as directed by the Engineer-in-Charge. The work shall be executed using appropriate equipment and necessary safety measures to prevent any damage to adjoining structures. The activity shall be carried out strictly in accordance with the methodology provided in the approved Scope document and relevant specifications.
The quoted rate shall include all costs necessary to complete the work in accordance with the specifications, drawings, and directions of the Engineer-in-Charge, including but not limited to the cost of all labour, materials, machinery, tools, plants, transportation, handling, testing, safety arrangements, temporary works, site clearance, and lead charges for transportation and disposal of dismantled material up to a distance of 10 km from the site location, whether specifically mentioned or implied.</t>
  </si>
  <si>
    <t>Application of Emulsion Paint / Enamel Paint on Concrete Handrails / Crash Barrier
Providing and applying two coats of approved quality exterior-grade emulsion paint or synthetic enamel paint, as specified, on unplastered concrete surfaces of handrails / crash barrier after thorough surface preparation. Surface preparation shall be carried out in accordance with relevant provisions of IS 2395 (Part 1): 1994 and manufacturer’s recommendations. The surface shall be cleaned of all dirt, dust, grease, oil, efflorescence, algae, moss, and loose particles by wire brushing, scraping, and water jetting, followed by complete drying.
A suitable cement-based or acrylic primer compatible with the paint system shall be applied to ensure proper adhesion on concrete surfaces prior to painting, as per manufacturer’s specifications. The paint shall be applied at the recommended coverage rate specified by the manufacturer, ensuring uniform thickness, colour, shade, and finish. Painting shall be carried out using appropriate tools such as brushes, rollers, or spray equipment in two coats, with adequate drying time between coats as per manufacturer’s instructions and relevant IS standards.
The quoted rate shall include all costs necessary to complete the work in accordance with the specifications, drawings, and directions of the Engineer-in-Charge, including but not limited to the cost of all labour, materials, primers, paints, machinery, tools, plants, transportation, handling, testing, safety arrangements, temporary works, and site clearance, whether specifically mentioned or implied.</t>
  </si>
  <si>
    <t>Application of 
Paint 
on Concrete 
Handrails / 
Crash Barrier</t>
  </si>
  <si>
    <t>Note: Material &amp; Testing shall be done as per NHAI/MORTH specification</t>
  </si>
  <si>
    <t>* The Quantities mentioned in BoQ may vary up to ± 25% of original BoQ quantity of single BoQ item subject to maximum of ± 20% of original Contract price. The decision of the Employer shall be final and binding on the contractor</t>
  </si>
  <si>
    <r>
      <t xml:space="preserve">Tender No. </t>
    </r>
    <r>
      <rPr>
        <sz val="12"/>
        <color theme="1"/>
        <rFont val="Tahoma"/>
        <family val="2"/>
      </rPr>
      <t>NEPPL/FY25-26/RFP/Kochugaon, Assam/RCC Crash Barrier</t>
    </r>
  </si>
  <si>
    <r>
      <rPr>
        <b/>
        <sz val="12"/>
        <color theme="1"/>
        <rFont val="Tahoma"/>
        <family val="2"/>
      </rPr>
      <t>Tender Name:</t>
    </r>
    <r>
      <rPr>
        <sz val="12"/>
        <color theme="1"/>
        <rFont val="Tahoma"/>
        <family val="2"/>
      </rPr>
      <t>Request for Proposal (“RFP”) issued by NHIT Eastern Projects Private Limited (NEPPL) for Engagement of Agency/Firm for Crash barrier works at four-lane of Kochugaon - Khaljhar (WB / Assam Border - Bijni – Manikpur) road Section of NH-27 (project length - 114.171 kms) in the state of Assam.</t>
    </r>
  </si>
  <si>
    <r>
      <t xml:space="preserve">Tender No. </t>
    </r>
    <r>
      <rPr>
        <sz val="16"/>
        <color theme="1"/>
        <rFont val="Tahoma"/>
        <family val="2"/>
      </rPr>
      <t>NEPPL/FY25-26/RFP/Kochugaon, Assam/RCC Crash Barrier</t>
    </r>
  </si>
  <si>
    <r>
      <rPr>
        <b/>
        <sz val="16"/>
        <color theme="1"/>
        <rFont val="Tahoma"/>
        <family val="2"/>
      </rPr>
      <t>Tender Name:</t>
    </r>
    <r>
      <rPr>
        <sz val="16"/>
        <color theme="1"/>
        <rFont val="Tahoma"/>
        <family val="2"/>
      </rPr>
      <t>Request for Proposal (“RFP”) issued by NHIT Eastern Projects Private Limited (NEPPL) for Engagement of Agency/Firm for Crash barrier works at four-lane of Kochugaon - Khaljhar (WB / Assam Border - Bijni – Manikpur) road Section of NH-27 (project length - 114.171 kms) in the state of Assam.</t>
    </r>
  </si>
  <si>
    <r>
      <rPr>
        <b/>
        <sz val="12"/>
        <color theme="1"/>
        <rFont val="Tahoma"/>
        <family val="2"/>
      </rPr>
      <t>Reconstruction of RCC Crash Barrier (Post Dismantling</t>
    </r>
    <r>
      <rPr>
        <sz val="12"/>
        <color theme="1"/>
        <rFont val="Tahoma"/>
        <family val="2"/>
      </rPr>
      <t xml:space="preserve">) : </t>
    </r>
    <r>
      <rPr>
        <b/>
        <sz val="12"/>
        <color theme="1"/>
        <rFont val="Tahoma"/>
        <family val="2"/>
      </rPr>
      <t xml:space="preserve">(1) </t>
    </r>
    <r>
      <rPr>
        <sz val="12"/>
        <color theme="1"/>
        <rFont val="Tahoma"/>
        <family val="2"/>
      </rPr>
      <t xml:space="preserve">Construction of new RCC crash barrier in place of a damaged or dismantled barrier, including preparation of base surface, layout marking, supplying and fixing steel reinforcement conforming to IS:1786, fixing dowel bars / anchor rebars (wherever required) by core drilling and grouting with approved resin-based compound, providing and fixing steel formwork, and placing M40 grade concrete using mechanical or manual methods. </t>
    </r>
    <r>
      <rPr>
        <b/>
        <sz val="12"/>
        <color theme="1"/>
        <rFont val="Tahoma"/>
        <family val="2"/>
      </rPr>
      <t xml:space="preserve">(2) </t>
    </r>
    <r>
      <rPr>
        <sz val="12"/>
        <color theme="1"/>
        <rFont val="Tahoma"/>
        <family val="2"/>
      </rPr>
      <t xml:space="preserve">The concrete shall be produced using Ordinary Portland Cement (OPC) 53 Grade conforming to IS 12269, sourced only from NHI / NHIT approved manufacturers as per the latest approved vendor list. Aggregates shall conform to IS 383 and water shall be potable and conform to IS 456 requirements. Concrete mix design shall be approved by the Engineer-in-Charge prior to execution. </t>
    </r>
    <r>
      <rPr>
        <b/>
        <sz val="12"/>
        <color theme="1"/>
        <rFont val="Tahoma"/>
        <family val="2"/>
      </rPr>
      <t xml:space="preserve">(3) </t>
    </r>
    <r>
      <rPr>
        <sz val="12"/>
        <color theme="1"/>
        <rFont val="Tahoma"/>
        <family val="2"/>
      </rPr>
      <t xml:space="preserve">The scope includes proper compaction by needle vibrators, finishing, curing for a minimum period of 7 days (or as specified by MoRTH / IRC), de-shuttering, surface rectification, and making good of joints, all in line with approved drawings, MoRTH Specifications, and site requirements.
</t>
    </r>
    <r>
      <rPr>
        <b/>
        <sz val="12"/>
        <color theme="1"/>
        <rFont val="Tahoma"/>
        <family val="2"/>
      </rPr>
      <t xml:space="preserve">This work shall be carried out in accordance with MoRTH Specifications:
</t>
    </r>
    <r>
      <rPr>
        <sz val="12"/>
        <color theme="1"/>
        <rFont val="Tahoma"/>
        <family val="2"/>
      </rPr>
      <t xml:space="preserve">Section 1700 – Concrete
Section 1500 – Formwork
Section 1600 – Reinforcement
Section 2703 – Crash Barrier (dimensions, geometry, and safety requirements)
</t>
    </r>
    <r>
      <rPr>
        <b/>
        <sz val="12"/>
        <color theme="1"/>
        <rFont val="Tahoma"/>
        <family val="2"/>
      </rPr>
      <t xml:space="preserve">(1) </t>
    </r>
    <r>
      <rPr>
        <sz val="12"/>
        <color theme="1"/>
        <rFont val="Tahoma"/>
        <family val="2"/>
      </rPr>
      <t xml:space="preserve">The contractor shall ensure proper jointing with existing structures, continuity of reinforcement, and correct alignment to achieve the required safety performance of the crash barrier. </t>
    </r>
    <r>
      <rPr>
        <b/>
        <sz val="12"/>
        <color theme="1"/>
        <rFont val="Tahoma"/>
        <family val="2"/>
      </rPr>
      <t xml:space="preserve">(II) </t>
    </r>
    <r>
      <rPr>
        <sz val="12"/>
        <color theme="1"/>
        <rFont val="Tahoma"/>
        <family val="2"/>
      </rPr>
      <t xml:space="preserve">The quoted rate shall include the cost of all materials (including OPC 53 Grade cement from approved sources), labour, formwork, reinforcement, dowel fixing, resin grouting, equipment, machinery, tools, safety barriers, curing arrangements, testing, site cleaning, and all incidental works. No extra payment shall be made for dowel fixing, formwork over uneven bases, working in restricted locations, or any other associated activity. </t>
    </r>
    <r>
      <rPr>
        <b/>
        <sz val="12"/>
        <color theme="1"/>
        <rFont val="Tahoma"/>
        <family val="2"/>
      </rPr>
      <t>(III)</t>
    </r>
    <r>
      <rPr>
        <sz val="12"/>
        <color theme="1"/>
        <rFont val="Tahoma"/>
        <family val="2"/>
      </rPr>
      <t xml:space="preserve"> The finished crash barrier shall be true to line, level, and plumb, with uniform cross-section, proper cover, and a sound, smooth surface finish, as approved by the Engineer-in-Charge.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</si>
</sst>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1" x14ac:knownFonts="1">
    <font>
      <sz val="11"/>
      <color theme="1"/>
      <name val="Calibri"/>
      <family val="2"/>
      <scheme val="minor"/>
    </font>
    <font>
      <b/>
      <sz val="12"/>
      <color theme="1"/>
      <name val="Poppins"/>
    </font>
    <font>
      <sz val="11"/>
      <color theme="1"/>
      <name val="Poppins"/>
    </font>
    <font>
      <b/>
      <sz val="11"/>
      <color theme="1"/>
      <name val="Poppins"/>
    </font>
    <font>
      <sz val="11"/>
      <color theme="1"/>
      <name val="Calibri"/>
      <family val="2"/>
      <scheme val="minor"/>
    </font>
    <font>
      <sz val="11"/>
      <color theme="1"/>
      <name val="Tahoma"/>
      <family val="2"/>
    </font>
    <font>
      <b/>
      <sz val="11"/>
      <color theme="1"/>
      <name val="Tahoma"/>
      <family val="2"/>
    </font>
    <font>
      <b/>
      <sz val="12"/>
      <color theme="1"/>
      <name val="Tahoma"/>
      <family val="2"/>
    </font>
    <font>
      <sz val="12"/>
      <color theme="1"/>
      <name val="Tahoma"/>
      <family val="2"/>
    </font>
    <font>
      <b/>
      <sz val="16"/>
      <color theme="1"/>
      <name val="Tahoma"/>
      <family val="2"/>
    </font>
    <font>
      <sz val="16"/>
      <color theme="1"/>
      <name val="Tahoma"/>
      <family val="2"/>
    </font>
  </fonts>
  <fills count="4">
    <fill>
      <patternFill patternType="none"/>
    </fill>
    <fill>
      <patternFill patternType="gray125"/>
    </fill>
    <fill>
      <patternFill patternType="solid">
        <fgColor theme="0"/>
        <bgColor indexed="64"/>
      </patternFill>
    </fill>
    <fill>
      <patternFill patternType="solid">
        <fgColor theme="4" tint="0.59999389629810485"/>
        <bgColor indexed="64"/>
      </patternFill>
    </fill>
  </fills>
  <borders count="2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style="thin">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82">
    <xf numFmtId="0" fontId="0" fillId="0" borderId="0" xfId="0"/>
    <xf numFmtId="0" fontId="1" fillId="3" borderId="1" xfId="0"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 fillId="2" borderId="5" xfId="0" applyFont="1" applyFill="1" applyBorder="1" applyAlignment="1">
      <alignment horizontal="center" vertical="center"/>
    </xf>
    <xf numFmtId="1" fontId="2" fillId="2" borderId="5" xfId="0" applyNumberFormat="1" applyFont="1" applyFill="1" applyBorder="1" applyAlignment="1">
      <alignment horizontal="center" vertical="center"/>
    </xf>
    <xf numFmtId="0" fontId="2" fillId="2" borderId="5" xfId="0" applyFont="1" applyFill="1" applyBorder="1" applyAlignment="1">
      <alignment horizontal="center" vertical="center" wrapText="1"/>
    </xf>
    <xf numFmtId="0" fontId="3" fillId="2" borderId="6" xfId="0" applyFont="1" applyFill="1" applyBorder="1" applyAlignment="1">
      <alignment horizontal="center" vertical="center"/>
    </xf>
    <xf numFmtId="0" fontId="2" fillId="2" borderId="8" xfId="0" applyFont="1" applyFill="1" applyBorder="1" applyAlignment="1">
      <alignment horizontal="center" vertical="center"/>
    </xf>
    <xf numFmtId="1" fontId="2" fillId="2" borderId="8" xfId="0" applyNumberFormat="1" applyFont="1" applyFill="1" applyBorder="1" applyAlignment="1">
      <alignment horizontal="center" vertical="center"/>
    </xf>
    <xf numFmtId="0" fontId="2" fillId="2" borderId="8" xfId="0" applyFont="1" applyFill="1" applyBorder="1" applyAlignment="1">
      <alignment horizontal="center" vertical="center" wrapText="1"/>
    </xf>
    <xf numFmtId="0" fontId="3" fillId="2" borderId="9" xfId="0" applyFont="1" applyFill="1" applyBorder="1" applyAlignment="1">
      <alignment horizontal="center" vertical="center"/>
    </xf>
    <xf numFmtId="0" fontId="2" fillId="2" borderId="0" xfId="0" applyFont="1" applyFill="1"/>
    <xf numFmtId="0" fontId="2" fillId="0" borderId="0" xfId="0" applyFont="1"/>
    <xf numFmtId="1" fontId="3" fillId="0" borderId="10" xfId="0" applyNumberFormat="1" applyFont="1" applyBorder="1" applyAlignment="1">
      <alignment horizontal="center"/>
    </xf>
    <xf numFmtId="1" fontId="3" fillId="0" borderId="5" xfId="0" applyNumberFormat="1" applyFont="1" applyBorder="1" applyAlignment="1">
      <alignment horizontal="center"/>
    </xf>
    <xf numFmtId="1" fontId="2" fillId="0" borderId="0" xfId="0" applyNumberFormat="1" applyFont="1"/>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5" xfId="0" applyFont="1" applyBorder="1" applyAlignment="1">
      <alignment horizontal="center" vertical="center" wrapText="1"/>
    </xf>
    <xf numFmtId="0" fontId="2" fillId="2" borderId="4" xfId="0" applyFont="1" applyFill="1" applyBorder="1" applyAlignment="1">
      <alignment horizontal="center" vertical="center"/>
    </xf>
    <xf numFmtId="1" fontId="2" fillId="2" borderId="0" xfId="0" applyNumberFormat="1" applyFont="1" applyFill="1"/>
    <xf numFmtId="0" fontId="2" fillId="2" borderId="7" xfId="0" applyFont="1" applyFill="1" applyBorder="1" applyAlignment="1">
      <alignment horizontal="center" vertical="center"/>
    </xf>
    <xf numFmtId="0" fontId="5" fillId="2" borderId="5" xfId="0" applyFont="1" applyFill="1" applyBorder="1" applyAlignment="1">
      <alignment horizontal="center" vertical="center"/>
    </xf>
    <xf numFmtId="1" fontId="5" fillId="2" borderId="5" xfId="0" applyNumberFormat="1" applyFont="1" applyFill="1" applyBorder="1" applyAlignment="1">
      <alignment horizontal="center" vertical="center"/>
    </xf>
    <xf numFmtId="0" fontId="6" fillId="2" borderId="5" xfId="0" applyFont="1" applyFill="1" applyBorder="1" applyAlignment="1">
      <alignment horizontal="center" vertical="center"/>
    </xf>
    <xf numFmtId="0" fontId="5" fillId="0" borderId="0" xfId="0" applyFont="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5" fillId="0" borderId="0" xfId="0" applyFont="1" applyAlignment="1">
      <alignment vertical="center"/>
    </xf>
    <xf numFmtId="0" fontId="5" fillId="2" borderId="0" xfId="0" applyFont="1" applyFill="1" applyAlignment="1">
      <alignment vertical="center"/>
    </xf>
    <xf numFmtId="0" fontId="6" fillId="3" borderId="5" xfId="0" applyFont="1" applyFill="1" applyBorder="1" applyAlignment="1">
      <alignment horizontal="center" vertical="center"/>
    </xf>
    <xf numFmtId="0" fontId="6" fillId="3" borderId="5" xfId="0" applyFont="1" applyFill="1" applyBorder="1" applyAlignment="1">
      <alignment horizontal="center" vertical="center" wrapText="1"/>
    </xf>
    <xf numFmtId="1" fontId="6" fillId="0" borderId="10" xfId="0" applyNumberFormat="1" applyFont="1" applyBorder="1" applyAlignment="1">
      <alignment horizontal="center" vertical="center"/>
    </xf>
    <xf numFmtId="1" fontId="5" fillId="2" borderId="10" xfId="0" applyNumberFormat="1" applyFont="1" applyFill="1" applyBorder="1" applyAlignment="1">
      <alignment horizontal="center" vertical="center"/>
    </xf>
    <xf numFmtId="1" fontId="6" fillId="0" borderId="5" xfId="0" applyNumberFormat="1" applyFont="1" applyBorder="1" applyAlignment="1">
      <alignment horizontal="center" vertical="center"/>
    </xf>
    <xf numFmtId="0" fontId="5" fillId="2" borderId="14" xfId="0" applyFont="1" applyFill="1" applyBorder="1" applyAlignment="1">
      <alignment horizontal="center" vertical="center"/>
    </xf>
    <xf numFmtId="0" fontId="5" fillId="2" borderId="10" xfId="0" applyFont="1" applyFill="1" applyBorder="1" applyAlignment="1">
      <alignment horizontal="center" vertical="center"/>
    </xf>
    <xf numFmtId="0" fontId="6" fillId="0" borderId="5" xfId="0" applyFont="1" applyBorder="1" applyAlignment="1">
      <alignment horizontal="center" vertical="center"/>
    </xf>
    <xf numFmtId="0" fontId="2" fillId="2" borderId="4" xfId="0" applyFont="1" applyFill="1" applyBorder="1" applyAlignment="1">
      <alignment horizontal="center" vertical="center"/>
    </xf>
    <xf numFmtId="0" fontId="2" fillId="0" borderId="10" xfId="0" applyFont="1" applyBorder="1" applyAlignment="1">
      <alignment horizontal="center"/>
    </xf>
    <xf numFmtId="0" fontId="2" fillId="0" borderId="5" xfId="0" applyFont="1" applyBorder="1" applyAlignment="1">
      <alignment horizontal="center"/>
    </xf>
    <xf numFmtId="0" fontId="7"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center"/>
    </xf>
    <xf numFmtId="0" fontId="8" fillId="0" borderId="0" xfId="0" applyFont="1" applyAlignment="1">
      <alignment horizontal="center" vertical="center" wrapText="1"/>
    </xf>
    <xf numFmtId="0" fontId="7" fillId="3" borderId="17" xfId="0" applyFont="1" applyFill="1" applyBorder="1" applyAlignment="1">
      <alignment horizontal="center" vertical="center" wrapText="1"/>
    </xf>
    <xf numFmtId="0" fontId="7" fillId="3" borderId="18" xfId="0"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xf>
    <xf numFmtId="0" fontId="8" fillId="0" borderId="15" xfId="0" applyFont="1" applyBorder="1" applyAlignment="1">
      <alignment horizontal="center" vertical="center"/>
    </xf>
    <xf numFmtId="0" fontId="7" fillId="0" borderId="10" xfId="0" applyFont="1" applyBorder="1" applyAlignment="1">
      <alignment horizontal="left" vertical="center" wrapText="1"/>
    </xf>
    <xf numFmtId="0" fontId="8" fillId="0" borderId="10" xfId="0" applyFont="1" applyBorder="1" applyAlignment="1">
      <alignment horizontal="center" vertical="center" wrapText="1"/>
    </xf>
    <xf numFmtId="0" fontId="8" fillId="0" borderId="10" xfId="0" applyFont="1" applyBorder="1" applyAlignment="1">
      <alignment horizontal="center" vertical="center"/>
    </xf>
    <xf numFmtId="1" fontId="8" fillId="0" borderId="10" xfId="0" applyNumberFormat="1" applyFont="1" applyBorder="1" applyAlignment="1">
      <alignment horizontal="center" vertical="center"/>
    </xf>
    <xf numFmtId="44" fontId="8" fillId="0" borderId="16" xfId="1"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0" fontId="8" fillId="0" borderId="5" xfId="0" applyFont="1" applyBorder="1" applyAlignment="1">
      <alignment horizontal="center" vertical="center"/>
    </xf>
    <xf numFmtId="1" fontId="8" fillId="0" borderId="5" xfId="0" applyNumberFormat="1" applyFont="1" applyBorder="1" applyAlignment="1">
      <alignment horizontal="center" vertical="center"/>
    </xf>
    <xf numFmtId="44" fontId="8" fillId="0" borderId="6" xfId="1"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left" vertical="center" wrapText="1"/>
    </xf>
    <xf numFmtId="0" fontId="8" fillId="0" borderId="8" xfId="0" applyFont="1" applyBorder="1" applyAlignment="1">
      <alignment horizontal="center" vertical="center" wrapText="1"/>
    </xf>
    <xf numFmtId="0" fontId="8" fillId="0" borderId="8" xfId="0" applyFont="1" applyBorder="1" applyAlignment="1">
      <alignment horizontal="center" vertical="center"/>
    </xf>
    <xf numFmtId="1" fontId="8" fillId="0" borderId="8" xfId="0" applyNumberFormat="1" applyFont="1" applyBorder="1" applyAlignment="1">
      <alignment horizontal="center" vertical="center"/>
    </xf>
    <xf numFmtId="44" fontId="8" fillId="0" borderId="9" xfId="1" applyFont="1" applyBorder="1" applyAlignment="1">
      <alignment horizontal="center" vertical="center"/>
    </xf>
    <xf numFmtId="0" fontId="7" fillId="0" borderId="10" xfId="0" applyFont="1" applyBorder="1" applyAlignment="1">
      <alignment horizontal="center" vertical="center"/>
    </xf>
    <xf numFmtId="44" fontId="7" fillId="0" borderId="10" xfId="1" applyFont="1" applyBorder="1" applyAlignment="1">
      <alignment horizontal="center" vertical="center"/>
    </xf>
    <xf numFmtId="0" fontId="7" fillId="0" borderId="5" xfId="0" applyFont="1" applyBorder="1" applyAlignment="1">
      <alignment horizontal="center" vertical="center"/>
    </xf>
    <xf numFmtId="44" fontId="7" fillId="0" borderId="5" xfId="1" applyFont="1" applyBorder="1" applyAlignment="1">
      <alignment horizontal="center" vertical="center"/>
    </xf>
    <xf numFmtId="0" fontId="6" fillId="0" borderId="0" xfId="0" applyFont="1" applyAlignment="1">
      <alignment horizontal="left" vertical="center"/>
    </xf>
    <xf numFmtId="0" fontId="6" fillId="0" borderId="0" xfId="0" applyFont="1" applyAlignment="1">
      <alignment horizontal="center" vertical="center"/>
    </xf>
    <xf numFmtId="0" fontId="6" fillId="0" borderId="0" xfId="0" applyFont="1" applyAlignment="1">
      <alignment horizontal="left" vertical="center"/>
    </xf>
    <xf numFmtId="0" fontId="5" fillId="0" borderId="0" xfId="0" applyFont="1"/>
    <xf numFmtId="0" fontId="6"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146ED6-467E-4536-81E7-E6200F070C54}">
  <dimension ref="A1:H16"/>
  <sheetViews>
    <sheetView tabSelected="1" view="pageBreakPreview" zoomScale="60" zoomScaleNormal="57" workbookViewId="0">
      <pane xSplit="5" ySplit="4" topLeftCell="F5" activePane="bottomRight" state="frozen"/>
      <selection pane="topRight" activeCell="F1" sqref="F1"/>
      <selection pane="bottomLeft" activeCell="A5" sqref="A5"/>
      <selection pane="bottomRight" activeCell="F5" sqref="F5"/>
    </sheetView>
  </sheetViews>
  <sheetFormatPr defaultColWidth="8.88671875" defaultRowHeight="15.05" x14ac:dyDescent="0.3"/>
  <cols>
    <col min="1" max="1" width="4.44140625" style="45" customWidth="1"/>
    <col min="2" max="2" width="10.77734375" style="46" customWidth="1"/>
    <col min="3" max="3" width="201.77734375" style="45" customWidth="1"/>
    <col min="4" max="4" width="16" style="46" customWidth="1"/>
    <col min="5" max="5" width="11.21875" style="46" customWidth="1"/>
    <col min="6" max="6" width="14" style="46" customWidth="1"/>
    <col min="7" max="7" width="10.109375" style="46" customWidth="1"/>
    <col min="8" max="8" width="20.88671875" style="46" customWidth="1"/>
    <col min="9" max="16384" width="8.88671875" style="45"/>
  </cols>
  <sheetData>
    <row r="1" spans="1:8" ht="24.05" customHeight="1" x14ac:dyDescent="0.3">
      <c r="C1" s="47" t="s">
        <v>128</v>
      </c>
    </row>
    <row r="2" spans="1:8" ht="54" customHeight="1" x14ac:dyDescent="0.3">
      <c r="B2" s="48"/>
      <c r="C2" s="80" t="s">
        <v>129</v>
      </c>
      <c r="D2" s="80"/>
      <c r="E2" s="80"/>
      <c r="F2" s="80"/>
      <c r="G2" s="80"/>
      <c r="H2" s="81"/>
    </row>
    <row r="3" spans="1:8" ht="15.75" thickBot="1" x14ac:dyDescent="0.35"/>
    <row r="4" spans="1:8" ht="30.8" thickBot="1" x14ac:dyDescent="0.35">
      <c r="B4" s="49" t="s">
        <v>116</v>
      </c>
      <c r="C4" s="50" t="s">
        <v>117</v>
      </c>
      <c r="D4" s="51" t="s">
        <v>114</v>
      </c>
      <c r="E4" s="50" t="s">
        <v>115</v>
      </c>
      <c r="F4" s="50" t="s">
        <v>118</v>
      </c>
      <c r="G4" s="50" t="s">
        <v>113</v>
      </c>
      <c r="H4" s="52" t="s">
        <v>119</v>
      </c>
    </row>
    <row r="5" spans="1:8" ht="246.95" customHeight="1" x14ac:dyDescent="0.3">
      <c r="B5" s="53">
        <v>1</v>
      </c>
      <c r="C5" s="54" t="s">
        <v>121</v>
      </c>
      <c r="D5" s="55" t="s">
        <v>110</v>
      </c>
      <c r="E5" s="56" t="s">
        <v>112</v>
      </c>
      <c r="F5" s="57">
        <f>'FY 26-27'!H56</f>
        <v>4707.7</v>
      </c>
      <c r="G5" s="56"/>
      <c r="H5" s="58">
        <f>F5*G5</f>
        <v>0</v>
      </c>
    </row>
    <row r="6" spans="1:8" ht="312.05" customHeight="1" x14ac:dyDescent="0.3">
      <c r="B6" s="59">
        <v>2</v>
      </c>
      <c r="C6" s="60" t="s">
        <v>122</v>
      </c>
      <c r="D6" s="61" t="s">
        <v>123</v>
      </c>
      <c r="E6" s="62" t="s">
        <v>112</v>
      </c>
      <c r="F6" s="63">
        <f>F5</f>
        <v>4707.7</v>
      </c>
      <c r="G6" s="62"/>
      <c r="H6" s="64">
        <f>F6*G6</f>
        <v>0</v>
      </c>
    </row>
    <row r="7" spans="1:8" ht="409.1" customHeight="1" thickBot="1" x14ac:dyDescent="0.35">
      <c r="B7" s="65">
        <v>3</v>
      </c>
      <c r="C7" s="66" t="s">
        <v>130</v>
      </c>
      <c r="D7" s="67" t="s">
        <v>111</v>
      </c>
      <c r="E7" s="68" t="s">
        <v>112</v>
      </c>
      <c r="F7" s="69">
        <f>F6</f>
        <v>4707.7</v>
      </c>
      <c r="G7" s="68"/>
      <c r="H7" s="70">
        <f>F7*G7</f>
        <v>0</v>
      </c>
    </row>
    <row r="8" spans="1:8" x14ac:dyDescent="0.3">
      <c r="F8" s="71" t="s">
        <v>106</v>
      </c>
      <c r="G8" s="71"/>
      <c r="H8" s="72">
        <f>SUM(H5:H7)</f>
        <v>0</v>
      </c>
    </row>
    <row r="9" spans="1:8" x14ac:dyDescent="0.3">
      <c r="F9" s="73" t="s">
        <v>120</v>
      </c>
      <c r="G9" s="73"/>
      <c r="H9" s="74">
        <f>H8*18%</f>
        <v>0</v>
      </c>
    </row>
    <row r="10" spans="1:8" x14ac:dyDescent="0.3">
      <c r="F10" s="73" t="s">
        <v>119</v>
      </c>
      <c r="G10" s="73"/>
      <c r="H10" s="74">
        <f>H9+H8</f>
        <v>0</v>
      </c>
    </row>
    <row r="12" spans="1:8" x14ac:dyDescent="0.3">
      <c r="A12" s="75" t="s">
        <v>124</v>
      </c>
      <c r="B12" s="75"/>
      <c r="C12" s="75"/>
      <c r="D12" s="75"/>
      <c r="E12" s="75"/>
      <c r="F12" s="75"/>
    </row>
    <row r="13" spans="1:8" x14ac:dyDescent="0.25">
      <c r="A13" s="76"/>
      <c r="B13" s="77"/>
      <c r="C13" s="77"/>
      <c r="D13" s="77"/>
      <c r="E13" s="77"/>
      <c r="F13" s="78"/>
    </row>
    <row r="14" spans="1:8" x14ac:dyDescent="0.3">
      <c r="A14" s="79" t="s">
        <v>125</v>
      </c>
      <c r="B14" s="79"/>
      <c r="C14" s="79"/>
      <c r="D14" s="79"/>
      <c r="E14" s="79"/>
      <c r="F14" s="79"/>
    </row>
    <row r="15" spans="1:8" x14ac:dyDescent="0.3">
      <c r="A15" s="79"/>
      <c r="B15" s="79"/>
      <c r="C15" s="79"/>
      <c r="D15" s="79"/>
      <c r="E15" s="79"/>
      <c r="F15" s="79"/>
    </row>
    <row r="16" spans="1:8" x14ac:dyDescent="0.3">
      <c r="A16" s="79"/>
      <c r="B16" s="79"/>
      <c r="C16" s="79"/>
      <c r="D16" s="79"/>
      <c r="E16" s="79"/>
      <c r="F16" s="79"/>
    </row>
  </sheetData>
  <mergeCells count="6">
    <mergeCell ref="C2:G2"/>
    <mergeCell ref="F8:G8"/>
    <mergeCell ref="F9:G9"/>
    <mergeCell ref="F10:G10"/>
    <mergeCell ref="A12:F12"/>
    <mergeCell ref="A14:F16"/>
  </mergeCells>
  <printOptions horizontalCentered="1"/>
  <pageMargins left="0.47244094488188981" right="0.47244094488188981" top="0.47244094488188981" bottom="0.47244094488188981" header="0.31496062992125984" footer="0.31496062992125984"/>
  <pageSetup paperSize="9" scale="47" fitToHeight="2" orientation="landscape" r:id="rId1"/>
  <headerFooter>
    <oddHeader>&amp;F</oddHeader>
    <oddFooter>Page &amp;P of &amp;N</oddFooter>
  </headerFooter>
  <rowBreaks count="1" manualBreakCount="1">
    <brk id="6"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8CC3BD-C237-457F-84A5-C4716AB708AA}">
  <sheetPr>
    <pageSetUpPr fitToPage="1"/>
  </sheetPr>
  <dimension ref="B1:I56"/>
  <sheetViews>
    <sheetView view="pageBreakPreview" zoomScaleNormal="63" zoomScaleSheetLayoutView="100" workbookViewId="0">
      <selection activeCell="B2" sqref="B2:I2"/>
    </sheetView>
  </sheetViews>
  <sheetFormatPr defaultRowHeight="14.4" x14ac:dyDescent="0.3"/>
  <cols>
    <col min="1" max="1" width="4.44140625" style="30" customWidth="1"/>
    <col min="2" max="2" width="8.88671875" style="27"/>
    <col min="3" max="3" width="12.88671875" style="30" bestFit="1" customWidth="1"/>
    <col min="4" max="4" width="6.5546875" style="30" bestFit="1" customWidth="1"/>
    <col min="5" max="6" width="13.109375" style="30" customWidth="1"/>
    <col min="7" max="7" width="12.77734375" style="30" customWidth="1"/>
    <col min="8" max="8" width="10.6640625" style="30" customWidth="1"/>
    <col min="9" max="9" width="35.6640625" style="30" bestFit="1" customWidth="1"/>
    <col min="10" max="10" width="3.88671875" style="30" customWidth="1"/>
    <col min="11" max="16384" width="8.88671875" style="30"/>
  </cols>
  <sheetData>
    <row r="1" spans="2:9" ht="18" customHeight="1" x14ac:dyDescent="0.3">
      <c r="B1" s="43" t="s">
        <v>126</v>
      </c>
      <c r="C1" s="43"/>
      <c r="D1" s="43"/>
      <c r="E1" s="43"/>
      <c r="F1" s="43"/>
      <c r="G1" s="43"/>
      <c r="H1" s="43"/>
      <c r="I1" s="43"/>
    </row>
    <row r="2" spans="2:9" ht="54" customHeight="1" x14ac:dyDescent="0.3">
      <c r="B2" s="44" t="s">
        <v>127</v>
      </c>
      <c r="C2" s="44"/>
      <c r="D2" s="44"/>
      <c r="E2" s="44"/>
      <c r="F2" s="44"/>
      <c r="G2" s="44"/>
      <c r="H2" s="44"/>
      <c r="I2" s="44"/>
    </row>
    <row r="4" spans="2:9" ht="72" x14ac:dyDescent="0.3">
      <c r="B4" s="32" t="s">
        <v>109</v>
      </c>
      <c r="C4" s="32" t="s">
        <v>1</v>
      </c>
      <c r="D4" s="32" t="s">
        <v>2</v>
      </c>
      <c r="E4" s="33" t="s">
        <v>3</v>
      </c>
      <c r="F4" s="33" t="s">
        <v>4</v>
      </c>
      <c r="G4" s="33" t="s">
        <v>5</v>
      </c>
      <c r="H4" s="33" t="s">
        <v>6</v>
      </c>
      <c r="I4" s="32" t="s">
        <v>8</v>
      </c>
    </row>
    <row r="5" spans="2:9" s="31" customFormat="1" x14ac:dyDescent="0.3">
      <c r="B5" s="24">
        <v>1</v>
      </c>
      <c r="C5" s="24" t="s">
        <v>72</v>
      </c>
      <c r="D5" s="24" t="s">
        <v>17</v>
      </c>
      <c r="E5" s="24" t="s">
        <v>24</v>
      </c>
      <c r="F5" s="24">
        <v>404</v>
      </c>
      <c r="G5" s="25">
        <v>14</v>
      </c>
      <c r="H5" s="25">
        <v>418</v>
      </c>
      <c r="I5" s="26" t="s">
        <v>22</v>
      </c>
    </row>
    <row r="6" spans="2:9" s="31" customFormat="1" x14ac:dyDescent="0.3">
      <c r="B6" s="37">
        <v>2</v>
      </c>
      <c r="C6" s="24" t="s">
        <v>73</v>
      </c>
      <c r="D6" s="24" t="s">
        <v>11</v>
      </c>
      <c r="E6" s="24" t="s">
        <v>12</v>
      </c>
      <c r="F6" s="24">
        <v>53</v>
      </c>
      <c r="G6" s="25">
        <v>14</v>
      </c>
      <c r="H6" s="25">
        <v>67</v>
      </c>
      <c r="I6" s="26" t="s">
        <v>16</v>
      </c>
    </row>
    <row r="7" spans="2:9" s="31" customFormat="1" x14ac:dyDescent="0.3">
      <c r="B7" s="38"/>
      <c r="C7" s="24" t="s">
        <v>73</v>
      </c>
      <c r="D7" s="24" t="s">
        <v>17</v>
      </c>
      <c r="E7" s="24" t="s">
        <v>12</v>
      </c>
      <c r="F7" s="24">
        <v>53</v>
      </c>
      <c r="G7" s="25">
        <v>14</v>
      </c>
      <c r="H7" s="25">
        <v>67</v>
      </c>
      <c r="I7" s="26" t="s">
        <v>22</v>
      </c>
    </row>
    <row r="8" spans="2:9" s="31" customFormat="1" x14ac:dyDescent="0.3">
      <c r="B8" s="37">
        <v>3</v>
      </c>
      <c r="C8" s="24" t="s">
        <v>74</v>
      </c>
      <c r="D8" s="24" t="s">
        <v>11</v>
      </c>
      <c r="E8" s="24" t="s">
        <v>12</v>
      </c>
      <c r="F8" s="24">
        <v>55</v>
      </c>
      <c r="G8" s="25">
        <v>14</v>
      </c>
      <c r="H8" s="25">
        <v>69</v>
      </c>
      <c r="I8" s="26" t="s">
        <v>16</v>
      </c>
    </row>
    <row r="9" spans="2:9" s="31" customFormat="1" x14ac:dyDescent="0.3">
      <c r="B9" s="38"/>
      <c r="C9" s="24" t="s">
        <v>74</v>
      </c>
      <c r="D9" s="24" t="s">
        <v>17</v>
      </c>
      <c r="E9" s="24" t="s">
        <v>12</v>
      </c>
      <c r="F9" s="24">
        <v>55</v>
      </c>
      <c r="G9" s="25">
        <v>14</v>
      </c>
      <c r="H9" s="25">
        <v>69</v>
      </c>
      <c r="I9" s="26" t="s">
        <v>16</v>
      </c>
    </row>
    <row r="10" spans="2:9" s="31" customFormat="1" x14ac:dyDescent="0.3">
      <c r="B10" s="37">
        <f>B8+1</f>
        <v>4</v>
      </c>
      <c r="C10" s="24" t="s">
        <v>75</v>
      </c>
      <c r="D10" s="24" t="s">
        <v>11</v>
      </c>
      <c r="E10" s="24" t="s">
        <v>12</v>
      </c>
      <c r="F10" s="25">
        <v>40.799999999999997</v>
      </c>
      <c r="G10" s="25">
        <v>14</v>
      </c>
      <c r="H10" s="25">
        <v>54.8</v>
      </c>
      <c r="I10" s="26" t="s">
        <v>16</v>
      </c>
    </row>
    <row r="11" spans="2:9" s="31" customFormat="1" x14ac:dyDescent="0.3">
      <c r="B11" s="38"/>
      <c r="C11" s="24" t="s">
        <v>75</v>
      </c>
      <c r="D11" s="24" t="s">
        <v>17</v>
      </c>
      <c r="E11" s="24" t="s">
        <v>12</v>
      </c>
      <c r="F11" s="25">
        <v>40.799999999999997</v>
      </c>
      <c r="G11" s="25">
        <v>14</v>
      </c>
      <c r="H11" s="25">
        <v>54.8</v>
      </c>
      <c r="I11" s="26" t="s">
        <v>16</v>
      </c>
    </row>
    <row r="12" spans="2:9" s="31" customFormat="1" x14ac:dyDescent="0.3">
      <c r="B12" s="37">
        <f t="shared" ref="B12" si="0">B10+1</f>
        <v>5</v>
      </c>
      <c r="C12" s="24" t="s">
        <v>76</v>
      </c>
      <c r="D12" s="24" t="s">
        <v>11</v>
      </c>
      <c r="E12" s="24" t="s">
        <v>12</v>
      </c>
      <c r="F12" s="24">
        <v>42</v>
      </c>
      <c r="G12" s="25">
        <v>14</v>
      </c>
      <c r="H12" s="25">
        <v>56</v>
      </c>
      <c r="I12" s="26" t="s">
        <v>16</v>
      </c>
    </row>
    <row r="13" spans="2:9" s="31" customFormat="1" x14ac:dyDescent="0.3">
      <c r="B13" s="38"/>
      <c r="C13" s="24" t="s">
        <v>76</v>
      </c>
      <c r="D13" s="24" t="s">
        <v>17</v>
      </c>
      <c r="E13" s="24" t="s">
        <v>12</v>
      </c>
      <c r="F13" s="24">
        <v>42</v>
      </c>
      <c r="G13" s="25">
        <v>14</v>
      </c>
      <c r="H13" s="25">
        <v>56</v>
      </c>
      <c r="I13" s="26" t="s">
        <v>16</v>
      </c>
    </row>
    <row r="14" spans="2:9" s="31" customFormat="1" x14ac:dyDescent="0.3">
      <c r="B14" s="37">
        <f t="shared" ref="B14" si="1">B12+1</f>
        <v>6</v>
      </c>
      <c r="C14" s="24" t="s">
        <v>77</v>
      </c>
      <c r="D14" s="24" t="s">
        <v>11</v>
      </c>
      <c r="E14" s="24" t="s">
        <v>12</v>
      </c>
      <c r="F14" s="24">
        <v>21</v>
      </c>
      <c r="G14" s="25">
        <v>14</v>
      </c>
      <c r="H14" s="25">
        <v>35</v>
      </c>
      <c r="I14" s="26" t="s">
        <v>16</v>
      </c>
    </row>
    <row r="15" spans="2:9" s="31" customFormat="1" x14ac:dyDescent="0.3">
      <c r="B15" s="38"/>
      <c r="C15" s="24" t="s">
        <v>77</v>
      </c>
      <c r="D15" s="24" t="s">
        <v>17</v>
      </c>
      <c r="E15" s="24" t="s">
        <v>12</v>
      </c>
      <c r="F15" s="24">
        <v>21</v>
      </c>
      <c r="G15" s="25">
        <v>14</v>
      </c>
      <c r="H15" s="25">
        <v>35</v>
      </c>
      <c r="I15" s="26" t="s">
        <v>16</v>
      </c>
    </row>
    <row r="16" spans="2:9" s="31" customFormat="1" x14ac:dyDescent="0.3">
      <c r="B16" s="37">
        <f t="shared" ref="B16" si="2">B14+1</f>
        <v>7</v>
      </c>
      <c r="C16" s="24" t="s">
        <v>78</v>
      </c>
      <c r="D16" s="24" t="s">
        <v>11</v>
      </c>
      <c r="E16" s="24" t="s">
        <v>12</v>
      </c>
      <c r="F16" s="24">
        <v>21</v>
      </c>
      <c r="G16" s="25">
        <v>14</v>
      </c>
      <c r="H16" s="25">
        <v>35</v>
      </c>
      <c r="I16" s="26" t="s">
        <v>16</v>
      </c>
    </row>
    <row r="17" spans="2:9" s="31" customFormat="1" x14ac:dyDescent="0.3">
      <c r="B17" s="38"/>
      <c r="C17" s="24" t="s">
        <v>78</v>
      </c>
      <c r="D17" s="24" t="s">
        <v>17</v>
      </c>
      <c r="E17" s="24" t="s">
        <v>12</v>
      </c>
      <c r="F17" s="24">
        <v>21</v>
      </c>
      <c r="G17" s="25">
        <v>14</v>
      </c>
      <c r="H17" s="25">
        <v>35</v>
      </c>
      <c r="I17" s="26" t="s">
        <v>16</v>
      </c>
    </row>
    <row r="18" spans="2:9" s="31" customFormat="1" x14ac:dyDescent="0.3">
      <c r="B18" s="37">
        <f t="shared" ref="B18" si="3">B16+1</f>
        <v>8</v>
      </c>
      <c r="C18" s="24" t="s">
        <v>79</v>
      </c>
      <c r="D18" s="24" t="s">
        <v>11</v>
      </c>
      <c r="E18" s="24" t="s">
        <v>12</v>
      </c>
      <c r="F18" s="25">
        <v>81.599999999999994</v>
      </c>
      <c r="G18" s="25">
        <v>14</v>
      </c>
      <c r="H18" s="25">
        <v>95.6</v>
      </c>
      <c r="I18" s="26" t="s">
        <v>16</v>
      </c>
    </row>
    <row r="19" spans="2:9" s="31" customFormat="1" x14ac:dyDescent="0.3">
      <c r="B19" s="38"/>
      <c r="C19" s="24" t="s">
        <v>79</v>
      </c>
      <c r="D19" s="24" t="s">
        <v>17</v>
      </c>
      <c r="E19" s="24" t="s">
        <v>12</v>
      </c>
      <c r="F19" s="25">
        <v>81.599999999999994</v>
      </c>
      <c r="G19" s="25">
        <v>14</v>
      </c>
      <c r="H19" s="25">
        <v>95.6</v>
      </c>
      <c r="I19" s="26" t="s">
        <v>16</v>
      </c>
    </row>
    <row r="20" spans="2:9" s="31" customFormat="1" x14ac:dyDescent="0.3">
      <c r="B20" s="37">
        <f t="shared" ref="B20" si="4">B18+1</f>
        <v>9</v>
      </c>
      <c r="C20" s="24" t="s">
        <v>80</v>
      </c>
      <c r="D20" s="24" t="s">
        <v>11</v>
      </c>
      <c r="E20" s="24" t="s">
        <v>12</v>
      </c>
      <c r="F20" s="24">
        <v>54</v>
      </c>
      <c r="G20" s="25">
        <v>14</v>
      </c>
      <c r="H20" s="25">
        <v>68</v>
      </c>
      <c r="I20" s="26" t="s">
        <v>16</v>
      </c>
    </row>
    <row r="21" spans="2:9" s="31" customFormat="1" x14ac:dyDescent="0.3">
      <c r="B21" s="38"/>
      <c r="C21" s="24" t="s">
        <v>80</v>
      </c>
      <c r="D21" s="24" t="s">
        <v>17</v>
      </c>
      <c r="E21" s="24" t="s">
        <v>12</v>
      </c>
      <c r="F21" s="24">
        <v>54</v>
      </c>
      <c r="G21" s="25">
        <v>14</v>
      </c>
      <c r="H21" s="25">
        <v>68</v>
      </c>
      <c r="I21" s="26" t="s">
        <v>16</v>
      </c>
    </row>
    <row r="22" spans="2:9" s="31" customFormat="1" x14ac:dyDescent="0.3">
      <c r="B22" s="37">
        <f t="shared" ref="B22" si="5">B20+1</f>
        <v>10</v>
      </c>
      <c r="C22" s="24" t="s">
        <v>81</v>
      </c>
      <c r="D22" s="24" t="s">
        <v>11</v>
      </c>
      <c r="E22" s="24" t="s">
        <v>12</v>
      </c>
      <c r="F22" s="24">
        <v>29</v>
      </c>
      <c r="G22" s="25">
        <v>14</v>
      </c>
      <c r="H22" s="25">
        <v>43</v>
      </c>
      <c r="I22" s="26" t="s">
        <v>16</v>
      </c>
    </row>
    <row r="23" spans="2:9" s="31" customFormat="1" x14ac:dyDescent="0.3">
      <c r="B23" s="38"/>
      <c r="C23" s="24" t="s">
        <v>81</v>
      </c>
      <c r="D23" s="24" t="s">
        <v>17</v>
      </c>
      <c r="E23" s="24" t="s">
        <v>12</v>
      </c>
      <c r="F23" s="24">
        <v>29</v>
      </c>
      <c r="G23" s="25">
        <v>14</v>
      </c>
      <c r="H23" s="25">
        <v>43</v>
      </c>
      <c r="I23" s="26" t="s">
        <v>16</v>
      </c>
    </row>
    <row r="24" spans="2:9" s="31" customFormat="1" x14ac:dyDescent="0.3">
      <c r="B24" s="37">
        <f t="shared" ref="B24" si="6">B22+1</f>
        <v>11</v>
      </c>
      <c r="C24" s="24" t="s">
        <v>82</v>
      </c>
      <c r="D24" s="24" t="s">
        <v>11</v>
      </c>
      <c r="E24" s="24" t="s">
        <v>12</v>
      </c>
      <c r="F24" s="24">
        <v>106</v>
      </c>
      <c r="G24" s="25">
        <v>14</v>
      </c>
      <c r="H24" s="25">
        <v>120</v>
      </c>
      <c r="I24" s="26" t="s">
        <v>16</v>
      </c>
    </row>
    <row r="25" spans="2:9" s="31" customFormat="1" x14ac:dyDescent="0.3">
      <c r="B25" s="38"/>
      <c r="C25" s="24" t="s">
        <v>82</v>
      </c>
      <c r="D25" s="24" t="s">
        <v>17</v>
      </c>
      <c r="E25" s="24" t="s">
        <v>12</v>
      </c>
      <c r="F25" s="24">
        <v>106</v>
      </c>
      <c r="G25" s="25">
        <v>14</v>
      </c>
      <c r="H25" s="25">
        <v>120</v>
      </c>
      <c r="I25" s="26" t="s">
        <v>16</v>
      </c>
    </row>
    <row r="26" spans="2:9" s="31" customFormat="1" x14ac:dyDescent="0.3">
      <c r="B26" s="37">
        <f t="shared" ref="B26" si="7">B24+1</f>
        <v>12</v>
      </c>
      <c r="C26" s="24" t="s">
        <v>83</v>
      </c>
      <c r="D26" s="24" t="s">
        <v>11</v>
      </c>
      <c r="E26" s="24" t="s">
        <v>12</v>
      </c>
      <c r="F26" s="24">
        <v>29</v>
      </c>
      <c r="G26" s="25">
        <v>14</v>
      </c>
      <c r="H26" s="25">
        <v>43</v>
      </c>
      <c r="I26" s="26" t="s">
        <v>16</v>
      </c>
    </row>
    <row r="27" spans="2:9" s="31" customFormat="1" x14ac:dyDescent="0.3">
      <c r="B27" s="38"/>
      <c r="C27" s="24" t="s">
        <v>83</v>
      </c>
      <c r="D27" s="24" t="s">
        <v>17</v>
      </c>
      <c r="E27" s="24" t="s">
        <v>12</v>
      </c>
      <c r="F27" s="24">
        <v>29</v>
      </c>
      <c r="G27" s="25">
        <v>14</v>
      </c>
      <c r="H27" s="25">
        <v>43</v>
      </c>
      <c r="I27" s="26" t="s">
        <v>16</v>
      </c>
    </row>
    <row r="28" spans="2:9" s="31" customFormat="1" x14ac:dyDescent="0.3">
      <c r="B28" s="37">
        <f t="shared" ref="B28" si="8">B26+1</f>
        <v>13</v>
      </c>
      <c r="C28" s="24" t="s">
        <v>84</v>
      </c>
      <c r="D28" s="24" t="s">
        <v>11</v>
      </c>
      <c r="E28" s="24" t="s">
        <v>12</v>
      </c>
      <c r="F28" s="24">
        <v>21</v>
      </c>
      <c r="G28" s="25">
        <v>14</v>
      </c>
      <c r="H28" s="25">
        <v>35</v>
      </c>
      <c r="I28" s="26" t="s">
        <v>16</v>
      </c>
    </row>
    <row r="29" spans="2:9" s="31" customFormat="1" x14ac:dyDescent="0.3">
      <c r="B29" s="38"/>
      <c r="C29" s="24" t="s">
        <v>84</v>
      </c>
      <c r="D29" s="24" t="s">
        <v>17</v>
      </c>
      <c r="E29" s="24" t="s">
        <v>12</v>
      </c>
      <c r="F29" s="24">
        <v>21</v>
      </c>
      <c r="G29" s="25">
        <v>14</v>
      </c>
      <c r="H29" s="25">
        <v>35</v>
      </c>
      <c r="I29" s="26" t="s">
        <v>16</v>
      </c>
    </row>
    <row r="30" spans="2:9" s="31" customFormat="1" x14ac:dyDescent="0.3">
      <c r="B30" s="37">
        <f t="shared" ref="B30" si="9">B28+1</f>
        <v>14</v>
      </c>
      <c r="C30" s="24" t="s">
        <v>85</v>
      </c>
      <c r="D30" s="24" t="s">
        <v>11</v>
      </c>
      <c r="E30" s="24" t="s">
        <v>12</v>
      </c>
      <c r="F30" s="24">
        <v>42</v>
      </c>
      <c r="G30" s="25">
        <v>14</v>
      </c>
      <c r="H30" s="25">
        <v>56</v>
      </c>
      <c r="I30" s="26" t="s">
        <v>16</v>
      </c>
    </row>
    <row r="31" spans="2:9" s="31" customFormat="1" x14ac:dyDescent="0.3">
      <c r="B31" s="38"/>
      <c r="C31" s="24" t="s">
        <v>85</v>
      </c>
      <c r="D31" s="24" t="s">
        <v>17</v>
      </c>
      <c r="E31" s="24" t="s">
        <v>12</v>
      </c>
      <c r="F31" s="24">
        <v>42</v>
      </c>
      <c r="G31" s="25">
        <v>14</v>
      </c>
      <c r="H31" s="25">
        <v>56</v>
      </c>
      <c r="I31" s="26" t="s">
        <v>16</v>
      </c>
    </row>
    <row r="32" spans="2:9" s="31" customFormat="1" x14ac:dyDescent="0.3">
      <c r="B32" s="37">
        <f t="shared" ref="B32" si="10">B30+1</f>
        <v>15</v>
      </c>
      <c r="C32" s="24" t="s">
        <v>86</v>
      </c>
      <c r="D32" s="24" t="s">
        <v>11</v>
      </c>
      <c r="E32" s="24" t="s">
        <v>12</v>
      </c>
      <c r="F32" s="25">
        <v>78.8</v>
      </c>
      <c r="G32" s="25">
        <v>14</v>
      </c>
      <c r="H32" s="25">
        <v>92.8</v>
      </c>
      <c r="I32" s="26" t="s">
        <v>16</v>
      </c>
    </row>
    <row r="33" spans="2:9" s="31" customFormat="1" x14ac:dyDescent="0.3">
      <c r="B33" s="38"/>
      <c r="C33" s="24" t="s">
        <v>86</v>
      </c>
      <c r="D33" s="24" t="s">
        <v>17</v>
      </c>
      <c r="E33" s="24" t="s">
        <v>12</v>
      </c>
      <c r="F33" s="25">
        <v>78.8</v>
      </c>
      <c r="G33" s="25">
        <v>14</v>
      </c>
      <c r="H33" s="25">
        <v>92.8</v>
      </c>
      <c r="I33" s="26" t="s">
        <v>16</v>
      </c>
    </row>
    <row r="34" spans="2:9" s="31" customFormat="1" x14ac:dyDescent="0.3">
      <c r="B34" s="37">
        <f t="shared" ref="B34" si="11">B32+1</f>
        <v>16</v>
      </c>
      <c r="C34" s="24" t="s">
        <v>87</v>
      </c>
      <c r="D34" s="24" t="s">
        <v>11</v>
      </c>
      <c r="E34" s="24" t="s">
        <v>12</v>
      </c>
      <c r="F34" s="24">
        <v>21</v>
      </c>
      <c r="G34" s="25">
        <v>14</v>
      </c>
      <c r="H34" s="25">
        <v>35</v>
      </c>
      <c r="I34" s="26" t="s">
        <v>16</v>
      </c>
    </row>
    <row r="35" spans="2:9" s="31" customFormat="1" x14ac:dyDescent="0.3">
      <c r="B35" s="38"/>
      <c r="C35" s="24" t="s">
        <v>87</v>
      </c>
      <c r="D35" s="24" t="s">
        <v>17</v>
      </c>
      <c r="E35" s="24" t="s">
        <v>12</v>
      </c>
      <c r="F35" s="24">
        <v>21</v>
      </c>
      <c r="G35" s="25">
        <v>14</v>
      </c>
      <c r="H35" s="25">
        <v>35</v>
      </c>
      <c r="I35" s="26" t="s">
        <v>16</v>
      </c>
    </row>
    <row r="36" spans="2:9" s="31" customFormat="1" x14ac:dyDescent="0.3">
      <c r="B36" s="24">
        <v>17</v>
      </c>
      <c r="C36" s="24" t="s">
        <v>88</v>
      </c>
      <c r="D36" s="24" t="s">
        <v>47</v>
      </c>
      <c r="E36" s="24" t="s">
        <v>12</v>
      </c>
      <c r="F36" s="24">
        <v>157.6</v>
      </c>
      <c r="G36" s="25">
        <v>28</v>
      </c>
      <c r="H36" s="25">
        <v>185.6</v>
      </c>
      <c r="I36" s="26" t="s">
        <v>16</v>
      </c>
    </row>
    <row r="37" spans="2:9" s="31" customFormat="1" x14ac:dyDescent="0.3">
      <c r="B37" s="24">
        <v>18</v>
      </c>
      <c r="C37" s="24" t="s">
        <v>89</v>
      </c>
      <c r="D37" s="24" t="s">
        <v>47</v>
      </c>
      <c r="E37" s="24" t="s">
        <v>12</v>
      </c>
      <c r="F37" s="24">
        <v>40</v>
      </c>
      <c r="G37" s="25">
        <v>28</v>
      </c>
      <c r="H37" s="25">
        <v>68</v>
      </c>
      <c r="I37" s="26" t="s">
        <v>16</v>
      </c>
    </row>
    <row r="38" spans="2:9" s="31" customFormat="1" x14ac:dyDescent="0.3">
      <c r="B38" s="24">
        <v>19</v>
      </c>
      <c r="C38" s="24" t="s">
        <v>90</v>
      </c>
      <c r="D38" s="24" t="s">
        <v>47</v>
      </c>
      <c r="E38" s="24" t="s">
        <v>12</v>
      </c>
      <c r="F38" s="24">
        <v>54</v>
      </c>
      <c r="G38" s="25">
        <v>28</v>
      </c>
      <c r="H38" s="25">
        <v>82</v>
      </c>
      <c r="I38" s="26" t="s">
        <v>16</v>
      </c>
    </row>
    <row r="39" spans="2:9" s="31" customFormat="1" x14ac:dyDescent="0.3">
      <c r="B39" s="37">
        <v>20</v>
      </c>
      <c r="C39" s="24" t="s">
        <v>91</v>
      </c>
      <c r="D39" s="24" t="s">
        <v>11</v>
      </c>
      <c r="E39" s="24" t="s">
        <v>12</v>
      </c>
      <c r="F39" s="24">
        <v>41</v>
      </c>
      <c r="G39" s="25">
        <v>14</v>
      </c>
      <c r="H39" s="25">
        <v>55</v>
      </c>
      <c r="I39" s="26" t="s">
        <v>16</v>
      </c>
    </row>
    <row r="40" spans="2:9" s="31" customFormat="1" x14ac:dyDescent="0.3">
      <c r="B40" s="38"/>
      <c r="C40" s="24" t="s">
        <v>91</v>
      </c>
      <c r="D40" s="24" t="s">
        <v>17</v>
      </c>
      <c r="E40" s="24" t="s">
        <v>12</v>
      </c>
      <c r="F40" s="24">
        <v>41</v>
      </c>
      <c r="G40" s="25">
        <v>14</v>
      </c>
      <c r="H40" s="25">
        <v>55</v>
      </c>
      <c r="I40" s="26" t="s">
        <v>16</v>
      </c>
    </row>
    <row r="41" spans="2:9" s="31" customFormat="1" x14ac:dyDescent="0.3">
      <c r="B41" s="37">
        <v>21</v>
      </c>
      <c r="C41" s="24" t="s">
        <v>92</v>
      </c>
      <c r="D41" s="24" t="s">
        <v>11</v>
      </c>
      <c r="E41" s="24" t="s">
        <v>12</v>
      </c>
      <c r="F41" s="25">
        <v>19.8</v>
      </c>
      <c r="G41" s="25">
        <v>14</v>
      </c>
      <c r="H41" s="25">
        <v>33.799999999999997</v>
      </c>
      <c r="I41" s="26" t="s">
        <v>16</v>
      </c>
    </row>
    <row r="42" spans="2:9" s="31" customFormat="1" x14ac:dyDescent="0.3">
      <c r="B42" s="38"/>
      <c r="C42" s="24" t="s">
        <v>92</v>
      </c>
      <c r="D42" s="24" t="s">
        <v>17</v>
      </c>
      <c r="E42" s="24" t="s">
        <v>12</v>
      </c>
      <c r="F42" s="25">
        <v>19.8</v>
      </c>
      <c r="G42" s="25">
        <v>14</v>
      </c>
      <c r="H42" s="25">
        <v>33.799999999999997</v>
      </c>
      <c r="I42" s="26" t="s">
        <v>16</v>
      </c>
    </row>
    <row r="43" spans="2:9" s="31" customFormat="1" x14ac:dyDescent="0.3">
      <c r="B43" s="37">
        <v>22</v>
      </c>
      <c r="C43" s="24" t="s">
        <v>93</v>
      </c>
      <c r="D43" s="24" t="s">
        <v>11</v>
      </c>
      <c r="E43" s="24" t="s">
        <v>12</v>
      </c>
      <c r="F43" s="25">
        <v>19.8</v>
      </c>
      <c r="G43" s="25">
        <v>14</v>
      </c>
      <c r="H43" s="25">
        <v>33.799999999999997</v>
      </c>
      <c r="I43" s="26" t="s">
        <v>16</v>
      </c>
    </row>
    <row r="44" spans="2:9" s="31" customFormat="1" x14ac:dyDescent="0.3">
      <c r="B44" s="38"/>
      <c r="C44" s="24" t="s">
        <v>93</v>
      </c>
      <c r="D44" s="24" t="s">
        <v>17</v>
      </c>
      <c r="E44" s="24" t="s">
        <v>12</v>
      </c>
      <c r="F44" s="25">
        <v>19.8</v>
      </c>
      <c r="G44" s="25">
        <v>14</v>
      </c>
      <c r="H44" s="25">
        <v>33.799999999999997</v>
      </c>
      <c r="I44" s="26" t="s">
        <v>16</v>
      </c>
    </row>
    <row r="45" spans="2:9" s="31" customFormat="1" x14ac:dyDescent="0.3">
      <c r="B45" s="24">
        <v>23</v>
      </c>
      <c r="C45" s="24" t="s">
        <v>94</v>
      </c>
      <c r="D45" s="24" t="s">
        <v>43</v>
      </c>
      <c r="E45" s="24" t="s">
        <v>24</v>
      </c>
      <c r="F45" s="25">
        <v>665.7</v>
      </c>
      <c r="G45" s="24">
        <v>14</v>
      </c>
      <c r="H45" s="25">
        <v>679.7</v>
      </c>
      <c r="I45" s="26" t="s">
        <v>22</v>
      </c>
    </row>
    <row r="46" spans="2:9" s="31" customFormat="1" x14ac:dyDescent="0.3">
      <c r="B46" s="24">
        <v>24</v>
      </c>
      <c r="C46" s="24" t="s">
        <v>95</v>
      </c>
      <c r="D46" s="24" t="s">
        <v>47</v>
      </c>
      <c r="E46" s="24" t="s">
        <v>27</v>
      </c>
      <c r="F46" s="25">
        <v>37.6</v>
      </c>
      <c r="G46" s="24">
        <v>28</v>
      </c>
      <c r="H46" s="25">
        <v>65.599999999999994</v>
      </c>
      <c r="I46" s="26" t="s">
        <v>16</v>
      </c>
    </row>
    <row r="47" spans="2:9" s="31" customFormat="1" x14ac:dyDescent="0.3">
      <c r="B47" s="24">
        <v>25</v>
      </c>
      <c r="C47" s="24" t="s">
        <v>96</v>
      </c>
      <c r="D47" s="24" t="s">
        <v>47</v>
      </c>
      <c r="E47" s="24" t="s">
        <v>27</v>
      </c>
      <c r="F47" s="25">
        <v>29.6</v>
      </c>
      <c r="G47" s="24">
        <v>28</v>
      </c>
      <c r="H47" s="25">
        <v>57.6</v>
      </c>
      <c r="I47" s="26" t="s">
        <v>16</v>
      </c>
    </row>
    <row r="48" spans="2:9" s="31" customFormat="1" x14ac:dyDescent="0.3">
      <c r="B48" s="24">
        <v>26</v>
      </c>
      <c r="C48" s="24" t="s">
        <v>97</v>
      </c>
      <c r="D48" s="24" t="s">
        <v>47</v>
      </c>
      <c r="E48" s="24" t="s">
        <v>24</v>
      </c>
      <c r="F48" s="25">
        <v>414.7</v>
      </c>
      <c r="G48" s="24">
        <v>14</v>
      </c>
      <c r="H48" s="25">
        <v>428.7</v>
      </c>
      <c r="I48" s="26" t="s">
        <v>16</v>
      </c>
    </row>
    <row r="49" spans="2:9" s="31" customFormat="1" x14ac:dyDescent="0.3">
      <c r="B49" s="24">
        <v>27</v>
      </c>
      <c r="C49" s="24" t="s">
        <v>53</v>
      </c>
      <c r="D49" s="24" t="s">
        <v>98</v>
      </c>
      <c r="E49" s="24" t="s">
        <v>27</v>
      </c>
      <c r="F49" s="25">
        <v>18</v>
      </c>
      <c r="G49" s="25">
        <v>14</v>
      </c>
      <c r="H49" s="25">
        <v>32</v>
      </c>
      <c r="I49" s="26" t="s">
        <v>16</v>
      </c>
    </row>
    <row r="50" spans="2:9" s="31" customFormat="1" x14ac:dyDescent="0.3">
      <c r="B50" s="24">
        <v>28</v>
      </c>
      <c r="C50" s="24" t="s">
        <v>99</v>
      </c>
      <c r="D50" s="24" t="s">
        <v>43</v>
      </c>
      <c r="E50" s="24" t="s">
        <v>27</v>
      </c>
      <c r="F50" s="25">
        <v>24.4</v>
      </c>
      <c r="G50" s="25">
        <v>14</v>
      </c>
      <c r="H50" s="25">
        <v>38.4</v>
      </c>
      <c r="I50" s="26" t="s">
        <v>100</v>
      </c>
    </row>
    <row r="51" spans="2:9" s="31" customFormat="1" x14ac:dyDescent="0.3">
      <c r="B51" s="24">
        <v>29</v>
      </c>
      <c r="C51" s="24" t="s">
        <v>101</v>
      </c>
      <c r="D51" s="24" t="s">
        <v>43</v>
      </c>
      <c r="E51" s="24" t="s">
        <v>24</v>
      </c>
      <c r="F51" s="25">
        <v>391.5</v>
      </c>
      <c r="G51" s="24">
        <v>14</v>
      </c>
      <c r="H51" s="25">
        <v>405.5</v>
      </c>
      <c r="I51" s="26" t="s">
        <v>100</v>
      </c>
    </row>
    <row r="52" spans="2:9" s="31" customFormat="1" x14ac:dyDescent="0.3">
      <c r="B52" s="24">
        <v>30</v>
      </c>
      <c r="C52" s="24" t="s">
        <v>102</v>
      </c>
      <c r="D52" s="24" t="s">
        <v>43</v>
      </c>
      <c r="E52" s="24" t="s">
        <v>27</v>
      </c>
      <c r="F52" s="25">
        <v>36</v>
      </c>
      <c r="G52" s="24">
        <v>14</v>
      </c>
      <c r="H52" s="25">
        <v>50</v>
      </c>
      <c r="I52" s="26" t="s">
        <v>104</v>
      </c>
    </row>
    <row r="53" spans="2:9" s="31" customFormat="1" x14ac:dyDescent="0.3">
      <c r="B53" s="24">
        <v>31</v>
      </c>
      <c r="C53" s="24" t="s">
        <v>103</v>
      </c>
      <c r="D53" s="24" t="s">
        <v>43</v>
      </c>
      <c r="E53" s="24" t="s">
        <v>27</v>
      </c>
      <c r="F53" s="25">
        <v>30</v>
      </c>
      <c r="G53" s="24">
        <v>14</v>
      </c>
      <c r="H53" s="25">
        <v>44</v>
      </c>
      <c r="I53" s="26" t="s">
        <v>104</v>
      </c>
    </row>
    <row r="54" spans="2:9" s="31" customFormat="1" x14ac:dyDescent="0.3">
      <c r="B54" s="24">
        <v>32</v>
      </c>
      <c r="C54" s="24" t="s">
        <v>105</v>
      </c>
      <c r="D54" s="24" t="s">
        <v>98</v>
      </c>
      <c r="E54" s="24" t="s">
        <v>27</v>
      </c>
      <c r="F54" s="25">
        <v>83</v>
      </c>
      <c r="G54" s="24">
        <v>14</v>
      </c>
      <c r="H54" s="25">
        <v>97</v>
      </c>
      <c r="I54" s="26" t="s">
        <v>104</v>
      </c>
    </row>
    <row r="55" spans="2:9" x14ac:dyDescent="0.3">
      <c r="C55" s="28"/>
      <c r="D55" s="28"/>
      <c r="E55" s="28"/>
      <c r="F55" s="34">
        <f>SUM(F5:F54)</f>
        <v>3937.7000000000003</v>
      </c>
      <c r="G55" s="34">
        <f>SUM(G5:G54)</f>
        <v>770</v>
      </c>
      <c r="H55" s="35">
        <f>G55+F55</f>
        <v>4707.7000000000007</v>
      </c>
      <c r="I55" s="29"/>
    </row>
    <row r="56" spans="2:9" x14ac:dyDescent="0.3">
      <c r="F56" s="39" t="s">
        <v>106</v>
      </c>
      <c r="G56" s="39"/>
      <c r="H56" s="36">
        <f>SUM(H5:H54)</f>
        <v>4707.7</v>
      </c>
    </row>
  </sheetData>
  <mergeCells count="21">
    <mergeCell ref="B1:I1"/>
    <mergeCell ref="B2:I2"/>
    <mergeCell ref="B26:B27"/>
    <mergeCell ref="B28:B29"/>
    <mergeCell ref="B30:B31"/>
    <mergeCell ref="B32:B33"/>
    <mergeCell ref="B16:B17"/>
    <mergeCell ref="B18:B19"/>
    <mergeCell ref="B20:B21"/>
    <mergeCell ref="B22:B23"/>
    <mergeCell ref="B24:B25"/>
    <mergeCell ref="B6:B7"/>
    <mergeCell ref="B8:B9"/>
    <mergeCell ref="B10:B11"/>
    <mergeCell ref="B12:B13"/>
    <mergeCell ref="B14:B15"/>
    <mergeCell ref="B34:B35"/>
    <mergeCell ref="B39:B40"/>
    <mergeCell ref="B41:B42"/>
    <mergeCell ref="B43:B44"/>
    <mergeCell ref="F56:G56"/>
  </mergeCells>
  <printOptions horizontalCentered="1"/>
  <pageMargins left="0.47244094488188981" right="0.47244094488188981" top="0.47244094488188981" bottom="0.47244094488188981" header="0.19685039370078741" footer="0.19685039370078741"/>
  <pageSetup paperSize="9" fitToHeight="2" orientation="landscape" r:id="rId1"/>
  <headerFooter>
    <oddHeader>&amp;A</oddHeader>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DE307-3B14-4288-8AA4-E2B603D59A77}">
  <dimension ref="A3:FG69"/>
  <sheetViews>
    <sheetView topLeftCell="A49" zoomScale="63" zoomScaleNormal="85" workbookViewId="0">
      <selection activeCell="I61" sqref="I61"/>
    </sheetView>
  </sheetViews>
  <sheetFormatPr defaultColWidth="8.88671875" defaultRowHeight="21.6" x14ac:dyDescent="0.7"/>
  <cols>
    <col min="1" max="3" width="8.88671875" style="12"/>
    <col min="4" max="4" width="16.109375" style="12" customWidth="1"/>
    <col min="5" max="5" width="15.6640625" style="13" customWidth="1"/>
    <col min="6" max="6" width="7.109375" style="13" bestFit="1" customWidth="1"/>
    <col min="7" max="7" width="22.44140625" style="13" bestFit="1" customWidth="1"/>
    <col min="8" max="8" width="24.6640625" style="13" bestFit="1" customWidth="1"/>
    <col min="9" max="9" width="25.5546875" style="13" customWidth="1"/>
    <col min="10" max="10" width="16.6640625" style="13" bestFit="1" customWidth="1"/>
    <col min="11" max="11" width="35.6640625" style="13" customWidth="1"/>
    <col min="12" max="12" width="32" style="13" customWidth="1"/>
    <col min="13" max="13" width="12.33203125" style="13" bestFit="1" customWidth="1"/>
    <col min="14" max="14" width="36.33203125" style="13" bestFit="1" customWidth="1"/>
    <col min="15" max="163" width="8.88671875" style="12"/>
    <col min="164" max="16384" width="8.88671875" style="13"/>
  </cols>
  <sheetData>
    <row r="3" spans="4:15" ht="22.25" thickBot="1" x14ac:dyDescent="0.75"/>
    <row r="4" spans="4:15" ht="76.75" customHeight="1" x14ac:dyDescent="0.7">
      <c r="D4" s="1" t="s">
        <v>0</v>
      </c>
      <c r="E4" s="2" t="s">
        <v>1</v>
      </c>
      <c r="F4" s="2" t="s">
        <v>2</v>
      </c>
      <c r="G4" s="2" t="s">
        <v>3</v>
      </c>
      <c r="H4" s="2" t="s">
        <v>4</v>
      </c>
      <c r="I4" s="2" t="s">
        <v>5</v>
      </c>
      <c r="J4" s="2" t="s">
        <v>6</v>
      </c>
      <c r="K4" s="2" t="s">
        <v>7</v>
      </c>
      <c r="L4" s="2" t="s">
        <v>8</v>
      </c>
      <c r="M4" s="2" t="s">
        <v>9</v>
      </c>
      <c r="N4" s="3" t="s">
        <v>8</v>
      </c>
    </row>
    <row r="5" spans="4:15" s="12" customFormat="1" ht="31.45" customHeight="1" x14ac:dyDescent="0.7">
      <c r="D5" s="40">
        <v>1</v>
      </c>
      <c r="E5" s="4" t="s">
        <v>10</v>
      </c>
      <c r="F5" s="4" t="s">
        <v>11</v>
      </c>
      <c r="G5" s="4" t="s">
        <v>12</v>
      </c>
      <c r="H5" s="4">
        <f>2*27</f>
        <v>54</v>
      </c>
      <c r="I5" s="5">
        <f t="shared" ref="I5:I12" si="0">4*3.5</f>
        <v>14</v>
      </c>
      <c r="J5" s="5">
        <f t="shared" ref="J5:J36" si="1">I5+H5</f>
        <v>68</v>
      </c>
      <c r="K5" s="6" t="s">
        <v>13</v>
      </c>
      <c r="L5" s="4" t="s">
        <v>14</v>
      </c>
      <c r="M5" s="4" t="s">
        <v>15</v>
      </c>
      <c r="N5" s="7" t="s">
        <v>16</v>
      </c>
    </row>
    <row r="6" spans="4:15" s="12" customFormat="1" ht="31.45" customHeight="1" x14ac:dyDescent="0.7">
      <c r="D6" s="40"/>
      <c r="E6" s="4" t="s">
        <v>10</v>
      </c>
      <c r="F6" s="4" t="s">
        <v>17</v>
      </c>
      <c r="G6" s="4" t="s">
        <v>12</v>
      </c>
      <c r="H6" s="4">
        <f>2*2*13.5</f>
        <v>54</v>
      </c>
      <c r="I6" s="5">
        <f t="shared" si="0"/>
        <v>14</v>
      </c>
      <c r="J6" s="5">
        <f t="shared" si="1"/>
        <v>68</v>
      </c>
      <c r="K6" s="6" t="s">
        <v>13</v>
      </c>
      <c r="L6" s="4" t="s">
        <v>14</v>
      </c>
      <c r="M6" s="4" t="s">
        <v>18</v>
      </c>
      <c r="N6" s="7" t="s">
        <v>19</v>
      </c>
    </row>
    <row r="7" spans="4:15" s="12" customFormat="1" ht="31.45" customHeight="1" x14ac:dyDescent="0.7">
      <c r="D7" s="40">
        <v>2</v>
      </c>
      <c r="E7" s="4" t="s">
        <v>20</v>
      </c>
      <c r="F7" s="4" t="s">
        <v>11</v>
      </c>
      <c r="G7" s="4" t="s">
        <v>12</v>
      </c>
      <c r="H7" s="4">
        <f>2*26.5</f>
        <v>53</v>
      </c>
      <c r="I7" s="5">
        <f t="shared" si="0"/>
        <v>14</v>
      </c>
      <c r="J7" s="5">
        <f t="shared" si="1"/>
        <v>67</v>
      </c>
      <c r="K7" s="6" t="s">
        <v>13</v>
      </c>
      <c r="L7" s="4" t="s">
        <v>14</v>
      </c>
      <c r="M7" s="4" t="s">
        <v>21</v>
      </c>
      <c r="N7" s="7" t="s">
        <v>22</v>
      </c>
    </row>
    <row r="8" spans="4:15" s="12" customFormat="1" ht="31.45" customHeight="1" x14ac:dyDescent="0.7">
      <c r="D8" s="40"/>
      <c r="E8" s="4" t="s">
        <v>20</v>
      </c>
      <c r="F8" s="4" t="s">
        <v>17</v>
      </c>
      <c r="G8" s="4" t="s">
        <v>12</v>
      </c>
      <c r="H8" s="4">
        <f>2*26.5</f>
        <v>53</v>
      </c>
      <c r="I8" s="5">
        <f t="shared" si="0"/>
        <v>14</v>
      </c>
      <c r="J8" s="5">
        <f t="shared" si="1"/>
        <v>67</v>
      </c>
      <c r="K8" s="6" t="s">
        <v>13</v>
      </c>
      <c r="L8" s="4" t="s">
        <v>14</v>
      </c>
      <c r="M8" s="4" t="s">
        <v>15</v>
      </c>
      <c r="N8" s="7" t="s">
        <v>16</v>
      </c>
    </row>
    <row r="9" spans="4:15" s="12" customFormat="1" ht="31.45" customHeight="1" x14ac:dyDescent="0.7">
      <c r="D9" s="21">
        <v>3</v>
      </c>
      <c r="E9" s="4" t="s">
        <v>23</v>
      </c>
      <c r="F9" s="4" t="s">
        <v>17</v>
      </c>
      <c r="G9" s="4" t="s">
        <v>24</v>
      </c>
      <c r="H9" s="4">
        <f>2*4*39.125</f>
        <v>313</v>
      </c>
      <c r="I9" s="5">
        <f t="shared" si="0"/>
        <v>14</v>
      </c>
      <c r="J9" s="5">
        <f t="shared" si="1"/>
        <v>327</v>
      </c>
      <c r="K9" s="6" t="s">
        <v>13</v>
      </c>
      <c r="L9" s="4" t="s">
        <v>14</v>
      </c>
      <c r="M9" s="4" t="s">
        <v>21</v>
      </c>
      <c r="N9" s="7" t="s">
        <v>22</v>
      </c>
      <c r="O9" s="22"/>
    </row>
    <row r="10" spans="4:15" s="12" customFormat="1" ht="31.45" customHeight="1" x14ac:dyDescent="0.7">
      <c r="D10" s="40">
        <v>4</v>
      </c>
      <c r="E10" s="4" t="s">
        <v>25</v>
      </c>
      <c r="F10" s="4" t="s">
        <v>11</v>
      </c>
      <c r="G10" s="4" t="s">
        <v>12</v>
      </c>
      <c r="H10" s="4">
        <v>54</v>
      </c>
      <c r="I10" s="5">
        <f t="shared" si="0"/>
        <v>14</v>
      </c>
      <c r="J10" s="5">
        <f t="shared" si="1"/>
        <v>68</v>
      </c>
      <c r="K10" s="6" t="s">
        <v>13</v>
      </c>
      <c r="L10" s="4" t="s">
        <v>14</v>
      </c>
      <c r="M10" s="4" t="s">
        <v>21</v>
      </c>
      <c r="N10" s="7" t="s">
        <v>22</v>
      </c>
    </row>
    <row r="11" spans="4:15" s="12" customFormat="1" ht="31.45" customHeight="1" x14ac:dyDescent="0.7">
      <c r="D11" s="40"/>
      <c r="E11" s="4" t="s">
        <v>25</v>
      </c>
      <c r="F11" s="4" t="s">
        <v>17</v>
      </c>
      <c r="G11" s="4" t="s">
        <v>12</v>
      </c>
      <c r="H11" s="4">
        <f>2*27</f>
        <v>54</v>
      </c>
      <c r="I11" s="5">
        <f t="shared" si="0"/>
        <v>14</v>
      </c>
      <c r="J11" s="5">
        <f t="shared" si="1"/>
        <v>68</v>
      </c>
      <c r="K11" s="6" t="s">
        <v>13</v>
      </c>
      <c r="L11" s="4" t="s">
        <v>14</v>
      </c>
      <c r="M11" s="4" t="s">
        <v>15</v>
      </c>
      <c r="N11" s="7" t="s">
        <v>16</v>
      </c>
    </row>
    <row r="12" spans="4:15" s="12" customFormat="1" ht="31.45" customHeight="1" x14ac:dyDescent="0.7">
      <c r="D12" s="21">
        <v>5</v>
      </c>
      <c r="E12" s="4" t="s">
        <v>107</v>
      </c>
      <c r="F12" s="4" t="s">
        <v>47</v>
      </c>
      <c r="G12" s="4" t="s">
        <v>108</v>
      </c>
      <c r="H12" s="4">
        <f>2*7</f>
        <v>14</v>
      </c>
      <c r="I12" s="5">
        <f t="shared" si="0"/>
        <v>14</v>
      </c>
      <c r="J12" s="5">
        <f t="shared" si="1"/>
        <v>28</v>
      </c>
      <c r="K12" s="6" t="s">
        <v>13</v>
      </c>
      <c r="L12" s="4" t="s">
        <v>14</v>
      </c>
      <c r="M12" s="4" t="s">
        <v>15</v>
      </c>
      <c r="N12" s="7" t="s">
        <v>16</v>
      </c>
    </row>
    <row r="13" spans="4:15" s="12" customFormat="1" ht="31.45" customHeight="1" x14ac:dyDescent="0.7">
      <c r="D13" s="21">
        <v>6</v>
      </c>
      <c r="E13" s="4" t="s">
        <v>26</v>
      </c>
      <c r="F13" s="4" t="s">
        <v>47</v>
      </c>
      <c r="G13" s="4" t="s">
        <v>12</v>
      </c>
      <c r="H13" s="4">
        <f>(2*10)</f>
        <v>20</v>
      </c>
      <c r="I13" s="5">
        <v>14</v>
      </c>
      <c r="J13" s="5">
        <f t="shared" si="1"/>
        <v>34</v>
      </c>
      <c r="K13" s="6" t="s">
        <v>13</v>
      </c>
      <c r="L13" s="4" t="s">
        <v>14</v>
      </c>
      <c r="M13" s="4" t="s">
        <v>15</v>
      </c>
      <c r="N13" s="7" t="s">
        <v>16</v>
      </c>
    </row>
    <row r="14" spans="4:15" s="12" customFormat="1" ht="31.45" customHeight="1" x14ac:dyDescent="0.7">
      <c r="D14" s="40">
        <v>7</v>
      </c>
      <c r="E14" s="4" t="s">
        <v>28</v>
      </c>
      <c r="F14" s="4" t="s">
        <v>11</v>
      </c>
      <c r="G14" s="4" t="s">
        <v>12</v>
      </c>
      <c r="H14" s="4">
        <f>2*15</f>
        <v>30</v>
      </c>
      <c r="I14" s="5">
        <f t="shared" ref="I14:I23" si="2">4*3.5</f>
        <v>14</v>
      </c>
      <c r="J14" s="5">
        <f t="shared" si="1"/>
        <v>44</v>
      </c>
      <c r="K14" s="6" t="s">
        <v>13</v>
      </c>
      <c r="L14" s="4" t="s">
        <v>14</v>
      </c>
      <c r="M14" s="4" t="s">
        <v>29</v>
      </c>
      <c r="N14" s="7" t="s">
        <v>30</v>
      </c>
    </row>
    <row r="15" spans="4:15" s="12" customFormat="1" ht="31.45" customHeight="1" x14ac:dyDescent="0.7">
      <c r="D15" s="40"/>
      <c r="E15" s="4" t="s">
        <v>28</v>
      </c>
      <c r="F15" s="4" t="s">
        <v>17</v>
      </c>
      <c r="G15" s="4" t="s">
        <v>12</v>
      </c>
      <c r="H15" s="4">
        <f>2*10</f>
        <v>20</v>
      </c>
      <c r="I15" s="5">
        <f t="shared" si="2"/>
        <v>14</v>
      </c>
      <c r="J15" s="5">
        <f t="shared" si="1"/>
        <v>34</v>
      </c>
      <c r="K15" s="6" t="s">
        <v>13</v>
      </c>
      <c r="L15" s="4" t="s">
        <v>14</v>
      </c>
      <c r="M15" s="4" t="s">
        <v>15</v>
      </c>
      <c r="N15" s="7" t="s">
        <v>16</v>
      </c>
    </row>
    <row r="16" spans="4:15" s="12" customFormat="1" ht="31.45" customHeight="1" x14ac:dyDescent="0.7">
      <c r="D16" s="40">
        <v>8</v>
      </c>
      <c r="E16" s="4" t="s">
        <v>31</v>
      </c>
      <c r="F16" s="4" t="s">
        <v>11</v>
      </c>
      <c r="G16" s="4" t="s">
        <v>12</v>
      </c>
      <c r="H16" s="4">
        <f>2*27</f>
        <v>54</v>
      </c>
      <c r="I16" s="5">
        <f t="shared" si="2"/>
        <v>14</v>
      </c>
      <c r="J16" s="5">
        <f t="shared" si="1"/>
        <v>68</v>
      </c>
      <c r="K16" s="6" t="s">
        <v>13</v>
      </c>
      <c r="L16" s="4" t="s">
        <v>14</v>
      </c>
      <c r="M16" s="4" t="s">
        <v>15</v>
      </c>
      <c r="N16" s="7" t="s">
        <v>16</v>
      </c>
    </row>
    <row r="17" spans="4:15" s="12" customFormat="1" ht="31.45" customHeight="1" x14ac:dyDescent="0.7">
      <c r="D17" s="40"/>
      <c r="E17" s="4" t="s">
        <v>31</v>
      </c>
      <c r="F17" s="4" t="s">
        <v>17</v>
      </c>
      <c r="G17" s="4" t="s">
        <v>12</v>
      </c>
      <c r="H17" s="4">
        <f>2*13.5*2</f>
        <v>54</v>
      </c>
      <c r="I17" s="5">
        <f t="shared" si="2"/>
        <v>14</v>
      </c>
      <c r="J17" s="5">
        <f t="shared" si="1"/>
        <v>68</v>
      </c>
      <c r="K17" s="6" t="s">
        <v>13</v>
      </c>
      <c r="L17" s="4" t="s">
        <v>14</v>
      </c>
      <c r="M17" s="4" t="s">
        <v>29</v>
      </c>
      <c r="N17" s="7" t="s">
        <v>22</v>
      </c>
    </row>
    <row r="18" spans="4:15" s="12" customFormat="1" ht="31.45" customHeight="1" x14ac:dyDescent="0.7">
      <c r="D18" s="21">
        <v>9</v>
      </c>
      <c r="E18" s="4" t="s">
        <v>32</v>
      </c>
      <c r="F18" s="4" t="s">
        <v>17</v>
      </c>
      <c r="G18" s="4" t="s">
        <v>24</v>
      </c>
      <c r="H18" s="5">
        <f>2*3*29.25</f>
        <v>175.5</v>
      </c>
      <c r="I18" s="5">
        <f t="shared" si="2"/>
        <v>14</v>
      </c>
      <c r="J18" s="5">
        <f t="shared" si="1"/>
        <v>189.5</v>
      </c>
      <c r="K18" s="6" t="s">
        <v>13</v>
      </c>
      <c r="L18" s="4" t="s">
        <v>14</v>
      </c>
      <c r="M18" s="6" t="s">
        <v>18</v>
      </c>
      <c r="N18" s="7" t="s">
        <v>19</v>
      </c>
      <c r="O18" s="22">
        <f>J18</f>
        <v>189.5</v>
      </c>
    </row>
    <row r="19" spans="4:15" s="12" customFormat="1" ht="31.45" customHeight="1" x14ac:dyDescent="0.7">
      <c r="D19" s="21">
        <v>10</v>
      </c>
      <c r="E19" s="4" t="s">
        <v>33</v>
      </c>
      <c r="F19" s="4" t="s">
        <v>17</v>
      </c>
      <c r="G19" s="4" t="s">
        <v>24</v>
      </c>
      <c r="H19" s="4">
        <f>2*3*29.5</f>
        <v>177</v>
      </c>
      <c r="I19" s="5">
        <f t="shared" si="2"/>
        <v>14</v>
      </c>
      <c r="J19" s="5">
        <f t="shared" si="1"/>
        <v>191</v>
      </c>
      <c r="K19" s="6" t="s">
        <v>13</v>
      </c>
      <c r="L19" s="4" t="s">
        <v>14</v>
      </c>
      <c r="M19" s="4" t="s">
        <v>29</v>
      </c>
      <c r="N19" s="7" t="s">
        <v>30</v>
      </c>
      <c r="O19" s="22">
        <f>J19</f>
        <v>191</v>
      </c>
    </row>
    <row r="20" spans="4:15" s="12" customFormat="1" ht="31.45" customHeight="1" x14ac:dyDescent="0.7">
      <c r="D20" s="40">
        <v>11</v>
      </c>
      <c r="E20" s="4" t="s">
        <v>34</v>
      </c>
      <c r="F20" s="4" t="s">
        <v>11</v>
      </c>
      <c r="G20" s="4" t="s">
        <v>12</v>
      </c>
      <c r="H20" s="4">
        <f>2*14.5</f>
        <v>29</v>
      </c>
      <c r="I20" s="5">
        <f t="shared" si="2"/>
        <v>14</v>
      </c>
      <c r="J20" s="5">
        <f t="shared" si="1"/>
        <v>43</v>
      </c>
      <c r="K20" s="6" t="s">
        <v>13</v>
      </c>
      <c r="L20" s="4" t="s">
        <v>14</v>
      </c>
      <c r="M20" s="4" t="s">
        <v>29</v>
      </c>
      <c r="N20" s="7" t="s">
        <v>30</v>
      </c>
    </row>
    <row r="21" spans="4:15" s="12" customFormat="1" ht="31.45" customHeight="1" x14ac:dyDescent="0.7">
      <c r="D21" s="40"/>
      <c r="E21" s="4" t="s">
        <v>34</v>
      </c>
      <c r="F21" s="4" t="s">
        <v>17</v>
      </c>
      <c r="G21" s="4" t="s">
        <v>12</v>
      </c>
      <c r="H21" s="4">
        <f>2*14.5</f>
        <v>29</v>
      </c>
      <c r="I21" s="5">
        <f t="shared" si="2"/>
        <v>14</v>
      </c>
      <c r="J21" s="5">
        <f t="shared" si="1"/>
        <v>43</v>
      </c>
      <c r="K21" s="6" t="s">
        <v>13</v>
      </c>
      <c r="L21" s="4" t="s">
        <v>14</v>
      </c>
      <c r="M21" s="4" t="s">
        <v>15</v>
      </c>
      <c r="N21" s="7" t="s">
        <v>16</v>
      </c>
    </row>
    <row r="22" spans="4:15" s="12" customFormat="1" ht="31.45" customHeight="1" x14ac:dyDescent="0.7">
      <c r="D22" s="40">
        <v>12</v>
      </c>
      <c r="E22" s="4" t="s">
        <v>35</v>
      </c>
      <c r="F22" s="4" t="s">
        <v>11</v>
      </c>
      <c r="G22" s="4" t="s">
        <v>12</v>
      </c>
      <c r="H22" s="4">
        <f>2*14.5</f>
        <v>29</v>
      </c>
      <c r="I22" s="5">
        <f t="shared" si="2"/>
        <v>14</v>
      </c>
      <c r="J22" s="5">
        <f t="shared" si="1"/>
        <v>43</v>
      </c>
      <c r="K22" s="6" t="s">
        <v>13</v>
      </c>
      <c r="L22" s="4" t="s">
        <v>14</v>
      </c>
      <c r="M22" s="4" t="s">
        <v>29</v>
      </c>
      <c r="N22" s="7" t="s">
        <v>22</v>
      </c>
    </row>
    <row r="23" spans="4:15" s="12" customFormat="1" ht="31.45" customHeight="1" x14ac:dyDescent="0.7">
      <c r="D23" s="40"/>
      <c r="E23" s="4" t="s">
        <v>35</v>
      </c>
      <c r="F23" s="4" t="s">
        <v>17</v>
      </c>
      <c r="G23" s="4" t="s">
        <v>12</v>
      </c>
      <c r="H23" s="4">
        <f>2*14.5</f>
        <v>29</v>
      </c>
      <c r="I23" s="5">
        <f t="shared" si="2"/>
        <v>14</v>
      </c>
      <c r="J23" s="5">
        <f t="shared" si="1"/>
        <v>43</v>
      </c>
      <c r="K23" s="6" t="s">
        <v>13</v>
      </c>
      <c r="L23" s="4" t="s">
        <v>14</v>
      </c>
      <c r="M23" s="4" t="s">
        <v>15</v>
      </c>
      <c r="N23" s="7" t="s">
        <v>16</v>
      </c>
    </row>
    <row r="24" spans="4:15" s="12" customFormat="1" ht="31.45" customHeight="1" x14ac:dyDescent="0.7">
      <c r="D24" s="40">
        <v>13</v>
      </c>
      <c r="E24" s="4" t="s">
        <v>36</v>
      </c>
      <c r="F24" s="4" t="s">
        <v>11</v>
      </c>
      <c r="G24" s="4" t="s">
        <v>12</v>
      </c>
      <c r="H24" s="4">
        <f>(2*2*10.5)</f>
        <v>42</v>
      </c>
      <c r="I24" s="5">
        <v>14</v>
      </c>
      <c r="J24" s="5">
        <f t="shared" si="1"/>
        <v>56</v>
      </c>
      <c r="K24" s="6" t="s">
        <v>13</v>
      </c>
      <c r="L24" s="4" t="s">
        <v>14</v>
      </c>
      <c r="M24" s="4" t="s">
        <v>18</v>
      </c>
      <c r="N24" s="7" t="s">
        <v>37</v>
      </c>
    </row>
    <row r="25" spans="4:15" s="12" customFormat="1" ht="31.45" customHeight="1" x14ac:dyDescent="0.7">
      <c r="D25" s="40"/>
      <c r="E25" s="4" t="s">
        <v>36</v>
      </c>
      <c r="F25" s="4" t="s">
        <v>17</v>
      </c>
      <c r="G25" s="4" t="s">
        <v>12</v>
      </c>
      <c r="H25" s="4">
        <f>(2*21)</f>
        <v>42</v>
      </c>
      <c r="I25" s="5">
        <v>14</v>
      </c>
      <c r="J25" s="5">
        <f t="shared" si="1"/>
        <v>56</v>
      </c>
      <c r="K25" s="6" t="s">
        <v>13</v>
      </c>
      <c r="L25" s="4" t="s">
        <v>14</v>
      </c>
      <c r="M25" s="4" t="s">
        <v>18</v>
      </c>
      <c r="N25" s="7" t="s">
        <v>37</v>
      </c>
    </row>
    <row r="26" spans="4:15" s="12" customFormat="1" ht="31.45" customHeight="1" x14ac:dyDescent="0.7">
      <c r="D26" s="40">
        <v>14</v>
      </c>
      <c r="E26" s="4" t="s">
        <v>38</v>
      </c>
      <c r="F26" s="4" t="s">
        <v>11</v>
      </c>
      <c r="G26" s="4" t="s">
        <v>12</v>
      </c>
      <c r="H26" s="5">
        <f>2*10.85</f>
        <v>21.7</v>
      </c>
      <c r="I26" s="5">
        <f t="shared" ref="I26:I42" si="3">4*3.5</f>
        <v>14</v>
      </c>
      <c r="J26" s="5">
        <f t="shared" si="1"/>
        <v>35.700000000000003</v>
      </c>
      <c r="K26" s="6" t="s">
        <v>13</v>
      </c>
      <c r="L26" s="4" t="s">
        <v>14</v>
      </c>
      <c r="M26" s="4" t="s">
        <v>29</v>
      </c>
      <c r="N26" s="7" t="s">
        <v>30</v>
      </c>
    </row>
    <row r="27" spans="4:15" s="12" customFormat="1" ht="31.45" customHeight="1" x14ac:dyDescent="0.7">
      <c r="D27" s="40"/>
      <c r="E27" s="4" t="s">
        <v>38</v>
      </c>
      <c r="F27" s="4" t="s">
        <v>17</v>
      </c>
      <c r="G27" s="4" t="s">
        <v>12</v>
      </c>
      <c r="H27" s="5">
        <f>2*10.85</f>
        <v>21.7</v>
      </c>
      <c r="I27" s="5">
        <f t="shared" si="3"/>
        <v>14</v>
      </c>
      <c r="J27" s="5">
        <f t="shared" si="1"/>
        <v>35.700000000000003</v>
      </c>
      <c r="K27" s="6" t="s">
        <v>13</v>
      </c>
      <c r="L27" s="4" t="s">
        <v>14</v>
      </c>
      <c r="M27" s="4" t="s">
        <v>15</v>
      </c>
      <c r="N27" s="7" t="s">
        <v>16</v>
      </c>
    </row>
    <row r="28" spans="4:15" s="12" customFormat="1" ht="31.45" customHeight="1" x14ac:dyDescent="0.7">
      <c r="D28" s="40">
        <v>15</v>
      </c>
      <c r="E28" s="4" t="s">
        <v>39</v>
      </c>
      <c r="F28" s="4" t="s">
        <v>11</v>
      </c>
      <c r="G28" s="4" t="s">
        <v>12</v>
      </c>
      <c r="H28" s="4">
        <f>2*14.5</f>
        <v>29</v>
      </c>
      <c r="I28" s="5">
        <f t="shared" si="3"/>
        <v>14</v>
      </c>
      <c r="J28" s="5">
        <f t="shared" si="1"/>
        <v>43</v>
      </c>
      <c r="K28" s="6" t="s">
        <v>13</v>
      </c>
      <c r="L28" s="4" t="s">
        <v>14</v>
      </c>
      <c r="M28" s="4" t="s">
        <v>29</v>
      </c>
      <c r="N28" s="7" t="s">
        <v>30</v>
      </c>
    </row>
    <row r="29" spans="4:15" s="12" customFormat="1" ht="31.45" customHeight="1" x14ac:dyDescent="0.7">
      <c r="D29" s="40"/>
      <c r="E29" s="4" t="s">
        <v>39</v>
      </c>
      <c r="F29" s="4" t="s">
        <v>17</v>
      </c>
      <c r="G29" s="4" t="s">
        <v>12</v>
      </c>
      <c r="H29" s="4">
        <f>2*14.5</f>
        <v>29</v>
      </c>
      <c r="I29" s="5">
        <f t="shared" si="3"/>
        <v>14</v>
      </c>
      <c r="J29" s="5">
        <f t="shared" si="1"/>
        <v>43</v>
      </c>
      <c r="K29" s="6" t="s">
        <v>13</v>
      </c>
      <c r="L29" s="4" t="s">
        <v>14</v>
      </c>
      <c r="M29" s="4" t="s">
        <v>15</v>
      </c>
      <c r="N29" s="7" t="s">
        <v>16</v>
      </c>
    </row>
    <row r="30" spans="4:15" s="12" customFormat="1" ht="31.45" customHeight="1" x14ac:dyDescent="0.7">
      <c r="D30" s="40">
        <v>16</v>
      </c>
      <c r="E30" s="4" t="s">
        <v>40</v>
      </c>
      <c r="F30" s="4" t="s">
        <v>11</v>
      </c>
      <c r="G30" s="4" t="s">
        <v>12</v>
      </c>
      <c r="H30" s="4">
        <f>2*3*10</f>
        <v>60</v>
      </c>
      <c r="I30" s="5">
        <f t="shared" si="3"/>
        <v>14</v>
      </c>
      <c r="J30" s="5">
        <f t="shared" si="1"/>
        <v>74</v>
      </c>
      <c r="K30" s="6" t="s">
        <v>13</v>
      </c>
      <c r="L30" s="4" t="s">
        <v>14</v>
      </c>
      <c r="M30" s="4" t="s">
        <v>15</v>
      </c>
      <c r="N30" s="7" t="s">
        <v>16</v>
      </c>
    </row>
    <row r="31" spans="4:15" s="12" customFormat="1" ht="31.45" customHeight="1" x14ac:dyDescent="0.7">
      <c r="D31" s="40"/>
      <c r="E31" s="4" t="s">
        <v>40</v>
      </c>
      <c r="F31" s="4" t="s">
        <v>17</v>
      </c>
      <c r="G31" s="4" t="s">
        <v>12</v>
      </c>
      <c r="H31" s="4">
        <f>2*3*10</f>
        <v>60</v>
      </c>
      <c r="I31" s="5">
        <f t="shared" si="3"/>
        <v>14</v>
      </c>
      <c r="J31" s="5">
        <f t="shared" si="1"/>
        <v>74</v>
      </c>
      <c r="K31" s="6" t="s">
        <v>13</v>
      </c>
      <c r="L31" s="4" t="s">
        <v>14</v>
      </c>
      <c r="M31" s="4" t="s">
        <v>29</v>
      </c>
      <c r="N31" s="7" t="s">
        <v>30</v>
      </c>
    </row>
    <row r="32" spans="4:15" s="12" customFormat="1" ht="31.45" customHeight="1" x14ac:dyDescent="0.7">
      <c r="D32" s="40">
        <v>17</v>
      </c>
      <c r="E32" s="4">
        <v>57.152000000000001</v>
      </c>
      <c r="F32" s="4" t="s">
        <v>11</v>
      </c>
      <c r="G32" s="4" t="s">
        <v>24</v>
      </c>
      <c r="H32" s="4">
        <f>2*2*20.5</f>
        <v>82</v>
      </c>
      <c r="I32" s="5">
        <f t="shared" si="3"/>
        <v>14</v>
      </c>
      <c r="J32" s="5">
        <f t="shared" si="1"/>
        <v>96</v>
      </c>
      <c r="K32" s="6" t="s">
        <v>13</v>
      </c>
      <c r="L32" s="4" t="s">
        <v>14</v>
      </c>
      <c r="M32" s="4" t="s">
        <v>29</v>
      </c>
      <c r="N32" s="7" t="s">
        <v>30</v>
      </c>
    </row>
    <row r="33" spans="4:15" s="12" customFormat="1" ht="31.45" customHeight="1" x14ac:dyDescent="0.7">
      <c r="D33" s="40"/>
      <c r="E33" s="4">
        <v>57.152000000000001</v>
      </c>
      <c r="F33" s="4" t="s">
        <v>17</v>
      </c>
      <c r="G33" s="4" t="s">
        <v>24</v>
      </c>
      <c r="H33" s="4">
        <f>2*2*20.5</f>
        <v>82</v>
      </c>
      <c r="I33" s="5">
        <f t="shared" si="3"/>
        <v>14</v>
      </c>
      <c r="J33" s="5">
        <f t="shared" si="1"/>
        <v>96</v>
      </c>
      <c r="K33" s="6" t="s">
        <v>13</v>
      </c>
      <c r="L33" s="4" t="s">
        <v>14</v>
      </c>
      <c r="M33" s="4" t="s">
        <v>15</v>
      </c>
      <c r="N33" s="7" t="s">
        <v>16</v>
      </c>
    </row>
    <row r="34" spans="4:15" s="12" customFormat="1" ht="31.45" customHeight="1" x14ac:dyDescent="0.7">
      <c r="D34" s="40">
        <v>18</v>
      </c>
      <c r="E34" s="4">
        <v>58.85</v>
      </c>
      <c r="F34" s="4" t="s">
        <v>11</v>
      </c>
      <c r="G34" s="4" t="s">
        <v>12</v>
      </c>
      <c r="H34" s="4">
        <f>2*2*26.5</f>
        <v>106</v>
      </c>
      <c r="I34" s="5">
        <f t="shared" si="3"/>
        <v>14</v>
      </c>
      <c r="J34" s="5">
        <f t="shared" si="1"/>
        <v>120</v>
      </c>
      <c r="K34" s="6" t="s">
        <v>13</v>
      </c>
      <c r="L34" s="4" t="s">
        <v>14</v>
      </c>
      <c r="M34" s="4" t="s">
        <v>15</v>
      </c>
      <c r="N34" s="7" t="s">
        <v>16</v>
      </c>
    </row>
    <row r="35" spans="4:15" s="12" customFormat="1" ht="31.45" customHeight="1" x14ac:dyDescent="0.7">
      <c r="D35" s="40"/>
      <c r="E35" s="4">
        <v>58.85</v>
      </c>
      <c r="F35" s="4" t="s">
        <v>17</v>
      </c>
      <c r="G35" s="4" t="s">
        <v>12</v>
      </c>
      <c r="H35" s="4">
        <f>2*2*26.5</f>
        <v>106</v>
      </c>
      <c r="I35" s="5">
        <f t="shared" si="3"/>
        <v>14</v>
      </c>
      <c r="J35" s="5">
        <f t="shared" si="1"/>
        <v>120</v>
      </c>
      <c r="K35" s="6" t="s">
        <v>13</v>
      </c>
      <c r="L35" s="4" t="s">
        <v>14</v>
      </c>
      <c r="M35" s="4" t="s">
        <v>29</v>
      </c>
      <c r="N35" s="7" t="s">
        <v>30</v>
      </c>
    </row>
    <row r="36" spans="4:15" s="12" customFormat="1" ht="31.45" customHeight="1" x14ac:dyDescent="0.7">
      <c r="D36" s="40">
        <v>19</v>
      </c>
      <c r="E36" s="4" t="s">
        <v>41</v>
      </c>
      <c r="F36" s="4" t="s">
        <v>11</v>
      </c>
      <c r="G36" s="4" t="s">
        <v>12</v>
      </c>
      <c r="H36" s="4">
        <f>2*4*5.75</f>
        <v>46</v>
      </c>
      <c r="I36" s="5">
        <f t="shared" si="3"/>
        <v>14</v>
      </c>
      <c r="J36" s="5">
        <f t="shared" si="1"/>
        <v>60</v>
      </c>
      <c r="K36" s="6" t="s">
        <v>13</v>
      </c>
      <c r="L36" s="4" t="s">
        <v>14</v>
      </c>
      <c r="M36" s="4" t="s">
        <v>15</v>
      </c>
      <c r="N36" s="7" t="s">
        <v>16</v>
      </c>
    </row>
    <row r="37" spans="4:15" s="12" customFormat="1" ht="31.45" customHeight="1" x14ac:dyDescent="0.7">
      <c r="D37" s="40"/>
      <c r="E37" s="4" t="s">
        <v>41</v>
      </c>
      <c r="F37" s="4" t="s">
        <v>17</v>
      </c>
      <c r="G37" s="4" t="s">
        <v>12</v>
      </c>
      <c r="H37" s="4">
        <f>2*4*5.75</f>
        <v>46</v>
      </c>
      <c r="I37" s="5">
        <f t="shared" si="3"/>
        <v>14</v>
      </c>
      <c r="J37" s="5">
        <f t="shared" ref="J37:J56" si="4">I37+H37</f>
        <v>60</v>
      </c>
      <c r="K37" s="6" t="s">
        <v>13</v>
      </c>
      <c r="L37" s="4" t="s">
        <v>14</v>
      </c>
      <c r="M37" s="4" t="s">
        <v>29</v>
      </c>
      <c r="N37" s="7" t="s">
        <v>30</v>
      </c>
    </row>
    <row r="38" spans="4:15" s="12" customFormat="1" ht="31.45" customHeight="1" x14ac:dyDescent="0.7">
      <c r="D38" s="40">
        <v>20</v>
      </c>
      <c r="E38" s="4" t="s">
        <v>42</v>
      </c>
      <c r="F38" s="4" t="s">
        <v>11</v>
      </c>
      <c r="G38" s="4" t="s">
        <v>12</v>
      </c>
      <c r="H38" s="4">
        <f>2*3*3.3</f>
        <v>19.799999999999997</v>
      </c>
      <c r="I38" s="5">
        <f t="shared" si="3"/>
        <v>14</v>
      </c>
      <c r="J38" s="5">
        <f t="shared" si="4"/>
        <v>33.799999999999997</v>
      </c>
      <c r="K38" s="6" t="s">
        <v>13</v>
      </c>
      <c r="L38" s="4" t="s">
        <v>14</v>
      </c>
      <c r="M38" s="4" t="s">
        <v>29</v>
      </c>
      <c r="N38" s="7" t="s">
        <v>30</v>
      </c>
    </row>
    <row r="39" spans="4:15" s="12" customFormat="1" ht="31.45" customHeight="1" x14ac:dyDescent="0.7">
      <c r="D39" s="40"/>
      <c r="E39" s="4" t="s">
        <v>42</v>
      </c>
      <c r="F39" s="4" t="s">
        <v>17</v>
      </c>
      <c r="G39" s="4" t="s">
        <v>12</v>
      </c>
      <c r="H39" s="4">
        <f>2*3*3.3</f>
        <v>19.799999999999997</v>
      </c>
      <c r="I39" s="5">
        <f t="shared" si="3"/>
        <v>14</v>
      </c>
      <c r="J39" s="5">
        <f t="shared" si="4"/>
        <v>33.799999999999997</v>
      </c>
      <c r="K39" s="6" t="s">
        <v>13</v>
      </c>
      <c r="L39" s="4" t="s">
        <v>14</v>
      </c>
      <c r="M39" s="4" t="s">
        <v>29</v>
      </c>
      <c r="N39" s="7" t="s">
        <v>30</v>
      </c>
    </row>
    <row r="40" spans="4:15" s="12" customFormat="1" ht="31.45" customHeight="1" x14ac:dyDescent="0.7">
      <c r="D40" s="21">
        <v>21</v>
      </c>
      <c r="E40" s="4">
        <v>62.83</v>
      </c>
      <c r="F40" s="4" t="s">
        <v>43</v>
      </c>
      <c r="G40" s="4" t="s">
        <v>24</v>
      </c>
      <c r="H40" s="4">
        <f>(2*(4*43.7))</f>
        <v>349.6</v>
      </c>
      <c r="I40" s="5">
        <f t="shared" si="3"/>
        <v>14</v>
      </c>
      <c r="J40" s="5">
        <f t="shared" si="4"/>
        <v>363.6</v>
      </c>
      <c r="K40" s="6" t="s">
        <v>13</v>
      </c>
      <c r="L40" s="4" t="s">
        <v>14</v>
      </c>
      <c r="M40" s="4" t="s">
        <v>18</v>
      </c>
      <c r="N40" s="7" t="s">
        <v>44</v>
      </c>
      <c r="O40" s="22"/>
    </row>
    <row r="41" spans="4:15" s="12" customFormat="1" ht="31.45" customHeight="1" x14ac:dyDescent="0.7">
      <c r="D41" s="40">
        <v>22</v>
      </c>
      <c r="E41" s="4" t="s">
        <v>45</v>
      </c>
      <c r="F41" s="4" t="s">
        <v>11</v>
      </c>
      <c r="G41" s="4" t="s">
        <v>12</v>
      </c>
      <c r="H41" s="5">
        <f>2*20.4</f>
        <v>40.799999999999997</v>
      </c>
      <c r="I41" s="5">
        <f t="shared" si="3"/>
        <v>14</v>
      </c>
      <c r="J41" s="5">
        <f t="shared" si="4"/>
        <v>54.8</v>
      </c>
      <c r="K41" s="6" t="s">
        <v>13</v>
      </c>
      <c r="L41" s="4" t="s">
        <v>14</v>
      </c>
      <c r="M41" s="4" t="s">
        <v>15</v>
      </c>
      <c r="N41" s="7" t="s">
        <v>16</v>
      </c>
    </row>
    <row r="42" spans="4:15" s="12" customFormat="1" ht="31.45" customHeight="1" x14ac:dyDescent="0.7">
      <c r="D42" s="40"/>
      <c r="E42" s="4" t="s">
        <v>45</v>
      </c>
      <c r="F42" s="4" t="s">
        <v>17</v>
      </c>
      <c r="G42" s="4" t="s">
        <v>12</v>
      </c>
      <c r="H42" s="5">
        <f>2*2*10.25</f>
        <v>41</v>
      </c>
      <c r="I42" s="5">
        <f t="shared" si="3"/>
        <v>14</v>
      </c>
      <c r="J42" s="5">
        <f t="shared" si="4"/>
        <v>55</v>
      </c>
      <c r="K42" s="6" t="s">
        <v>13</v>
      </c>
      <c r="L42" s="4" t="s">
        <v>14</v>
      </c>
      <c r="M42" s="4" t="s">
        <v>29</v>
      </c>
      <c r="N42" s="7" t="s">
        <v>30</v>
      </c>
    </row>
    <row r="43" spans="4:15" s="12" customFormat="1" ht="31.45" customHeight="1" x14ac:dyDescent="0.7">
      <c r="D43" s="21">
        <v>23</v>
      </c>
      <c r="E43" s="4" t="s">
        <v>46</v>
      </c>
      <c r="F43" s="4" t="s">
        <v>47</v>
      </c>
      <c r="G43" s="4" t="s">
        <v>12</v>
      </c>
      <c r="H43" s="4">
        <f>(2*20.4+2*2*10.25)</f>
        <v>81.8</v>
      </c>
      <c r="I43" s="5">
        <v>14</v>
      </c>
      <c r="J43" s="5">
        <f t="shared" si="4"/>
        <v>95.8</v>
      </c>
      <c r="K43" s="6" t="s">
        <v>13</v>
      </c>
      <c r="L43" s="4" t="s">
        <v>14</v>
      </c>
      <c r="M43" s="4" t="s">
        <v>18</v>
      </c>
      <c r="N43" s="7" t="s">
        <v>44</v>
      </c>
    </row>
    <row r="44" spans="4:15" s="12" customFormat="1" ht="31.45" customHeight="1" x14ac:dyDescent="0.7">
      <c r="D44" s="40">
        <v>24</v>
      </c>
      <c r="E44" s="4" t="s">
        <v>48</v>
      </c>
      <c r="F44" s="4" t="s">
        <v>11</v>
      </c>
      <c r="G44" s="4" t="s">
        <v>12</v>
      </c>
      <c r="H44" s="5">
        <f>20.4*2</f>
        <v>40.799999999999997</v>
      </c>
      <c r="I44" s="5">
        <f t="shared" ref="I44:I54" si="5">4*3.5</f>
        <v>14</v>
      </c>
      <c r="J44" s="5">
        <f t="shared" si="4"/>
        <v>54.8</v>
      </c>
      <c r="K44" s="6" t="s">
        <v>13</v>
      </c>
      <c r="L44" s="4" t="s">
        <v>14</v>
      </c>
      <c r="M44" s="4" t="s">
        <v>15</v>
      </c>
      <c r="N44" s="7" t="s">
        <v>16</v>
      </c>
    </row>
    <row r="45" spans="4:15" s="12" customFormat="1" ht="31.45" customHeight="1" x14ac:dyDescent="0.7">
      <c r="D45" s="40"/>
      <c r="E45" s="4" t="s">
        <v>48</v>
      </c>
      <c r="F45" s="4" t="s">
        <v>17</v>
      </c>
      <c r="G45" s="4" t="s">
        <v>12</v>
      </c>
      <c r="H45" s="5">
        <f>20.4*2</f>
        <v>40.799999999999997</v>
      </c>
      <c r="I45" s="5">
        <f t="shared" si="5"/>
        <v>14</v>
      </c>
      <c r="J45" s="5">
        <f t="shared" si="4"/>
        <v>54.8</v>
      </c>
      <c r="K45" s="6" t="s">
        <v>13</v>
      </c>
      <c r="L45" s="4" t="s">
        <v>14</v>
      </c>
      <c r="M45" s="4" t="s">
        <v>29</v>
      </c>
      <c r="N45" s="7" t="s">
        <v>30</v>
      </c>
    </row>
    <row r="46" spans="4:15" s="12" customFormat="1" ht="31.45" customHeight="1" x14ac:dyDescent="0.7">
      <c r="D46" s="40">
        <v>25</v>
      </c>
      <c r="E46" s="4" t="s">
        <v>49</v>
      </c>
      <c r="F46" s="4" t="s">
        <v>11</v>
      </c>
      <c r="G46" s="4" t="s">
        <v>12</v>
      </c>
      <c r="H46" s="4">
        <f>2*14.5</f>
        <v>29</v>
      </c>
      <c r="I46" s="5">
        <f t="shared" si="5"/>
        <v>14</v>
      </c>
      <c r="J46" s="5">
        <f t="shared" si="4"/>
        <v>43</v>
      </c>
      <c r="K46" s="6" t="s">
        <v>13</v>
      </c>
      <c r="L46" s="4" t="s">
        <v>14</v>
      </c>
      <c r="M46" s="4" t="s">
        <v>29</v>
      </c>
      <c r="N46" s="7" t="s">
        <v>30</v>
      </c>
    </row>
    <row r="47" spans="4:15" s="12" customFormat="1" ht="31.45" customHeight="1" x14ac:dyDescent="0.7">
      <c r="D47" s="40"/>
      <c r="E47" s="4" t="s">
        <v>49</v>
      </c>
      <c r="F47" s="4" t="s">
        <v>17</v>
      </c>
      <c r="G47" s="4" t="s">
        <v>12</v>
      </c>
      <c r="H47" s="4">
        <f>2*14.5</f>
        <v>29</v>
      </c>
      <c r="I47" s="5">
        <f t="shared" si="5"/>
        <v>14</v>
      </c>
      <c r="J47" s="5">
        <f t="shared" si="4"/>
        <v>43</v>
      </c>
      <c r="K47" s="6" t="s">
        <v>13</v>
      </c>
      <c r="L47" s="4" t="s">
        <v>14</v>
      </c>
      <c r="M47" s="4" t="s">
        <v>29</v>
      </c>
      <c r="N47" s="7" t="s">
        <v>30</v>
      </c>
    </row>
    <row r="48" spans="4:15" s="12" customFormat="1" ht="31.45" customHeight="1" x14ac:dyDescent="0.7">
      <c r="D48" s="40">
        <v>26</v>
      </c>
      <c r="E48" s="4" t="s">
        <v>50</v>
      </c>
      <c r="F48" s="4" t="s">
        <v>11</v>
      </c>
      <c r="G48" s="4" t="s">
        <v>12</v>
      </c>
      <c r="H48" s="4">
        <f>2*26.5</f>
        <v>53</v>
      </c>
      <c r="I48" s="5">
        <f t="shared" si="5"/>
        <v>14</v>
      </c>
      <c r="J48" s="5">
        <f t="shared" si="4"/>
        <v>67</v>
      </c>
      <c r="K48" s="6" t="s">
        <v>13</v>
      </c>
      <c r="L48" s="4" t="s">
        <v>14</v>
      </c>
      <c r="M48" s="4" t="s">
        <v>15</v>
      </c>
      <c r="N48" s="7" t="s">
        <v>16</v>
      </c>
    </row>
    <row r="49" spans="4:14" s="12" customFormat="1" ht="31.45" customHeight="1" x14ac:dyDescent="0.7">
      <c r="D49" s="40"/>
      <c r="E49" s="4" t="s">
        <v>50</v>
      </c>
      <c r="F49" s="4" t="s">
        <v>17</v>
      </c>
      <c r="G49" s="4" t="s">
        <v>12</v>
      </c>
      <c r="H49" s="4">
        <f>2*26.5</f>
        <v>53</v>
      </c>
      <c r="I49" s="5">
        <f t="shared" si="5"/>
        <v>14</v>
      </c>
      <c r="J49" s="5">
        <f t="shared" si="4"/>
        <v>67</v>
      </c>
      <c r="K49" s="6" t="s">
        <v>13</v>
      </c>
      <c r="L49" s="4" t="s">
        <v>14</v>
      </c>
      <c r="M49" s="4" t="s">
        <v>29</v>
      </c>
      <c r="N49" s="7" t="s">
        <v>30</v>
      </c>
    </row>
    <row r="50" spans="4:14" s="12" customFormat="1" ht="31.45" customHeight="1" x14ac:dyDescent="0.7">
      <c r="D50" s="40">
        <v>27</v>
      </c>
      <c r="E50" s="4" t="s">
        <v>51</v>
      </c>
      <c r="F50" s="4" t="s">
        <v>11</v>
      </c>
      <c r="G50" s="4" t="s">
        <v>12</v>
      </c>
      <c r="H50" s="5">
        <f>2*2*25.9</f>
        <v>103.6</v>
      </c>
      <c r="I50" s="5">
        <f t="shared" si="5"/>
        <v>14</v>
      </c>
      <c r="J50" s="5">
        <f t="shared" si="4"/>
        <v>117.6</v>
      </c>
      <c r="K50" s="6" t="s">
        <v>13</v>
      </c>
      <c r="L50" s="4" t="s">
        <v>14</v>
      </c>
      <c r="M50" s="4" t="s">
        <v>29</v>
      </c>
      <c r="N50" s="7" t="s">
        <v>30</v>
      </c>
    </row>
    <row r="51" spans="4:14" s="12" customFormat="1" ht="31.45" customHeight="1" x14ac:dyDescent="0.7">
      <c r="D51" s="40"/>
      <c r="E51" s="4" t="s">
        <v>51</v>
      </c>
      <c r="F51" s="4" t="s">
        <v>17</v>
      </c>
      <c r="G51" s="4" t="s">
        <v>12</v>
      </c>
      <c r="H51" s="5">
        <f>2*2*25.9</f>
        <v>103.6</v>
      </c>
      <c r="I51" s="5">
        <f t="shared" si="5"/>
        <v>14</v>
      </c>
      <c r="J51" s="5">
        <f t="shared" si="4"/>
        <v>117.6</v>
      </c>
      <c r="K51" s="6" t="s">
        <v>13</v>
      </c>
      <c r="L51" s="4" t="s">
        <v>14</v>
      </c>
      <c r="M51" s="4" t="s">
        <v>15</v>
      </c>
      <c r="N51" s="7" t="s">
        <v>16</v>
      </c>
    </row>
    <row r="52" spans="4:14" s="12" customFormat="1" ht="31.45" customHeight="1" x14ac:dyDescent="0.7">
      <c r="D52" s="21">
        <v>28</v>
      </c>
      <c r="E52" s="4" t="s">
        <v>52</v>
      </c>
      <c r="F52" s="4" t="s">
        <v>43</v>
      </c>
      <c r="G52" s="4" t="s">
        <v>27</v>
      </c>
      <c r="H52" s="4">
        <v>29</v>
      </c>
      <c r="I52" s="5">
        <f t="shared" si="5"/>
        <v>14</v>
      </c>
      <c r="J52" s="5">
        <f t="shared" si="4"/>
        <v>43</v>
      </c>
      <c r="K52" s="6" t="s">
        <v>13</v>
      </c>
      <c r="L52" s="4" t="s">
        <v>14</v>
      </c>
      <c r="M52" s="6" t="s">
        <v>18</v>
      </c>
      <c r="N52" s="7" t="s">
        <v>44</v>
      </c>
    </row>
    <row r="53" spans="4:14" s="12" customFormat="1" ht="31.45" customHeight="1" x14ac:dyDescent="0.7">
      <c r="D53" s="21">
        <v>29</v>
      </c>
      <c r="E53" s="4" t="s">
        <v>53</v>
      </c>
      <c r="F53" s="4" t="s">
        <v>43</v>
      </c>
      <c r="G53" s="4" t="s">
        <v>27</v>
      </c>
      <c r="H53" s="5">
        <f>2*9</f>
        <v>18</v>
      </c>
      <c r="I53" s="5">
        <f t="shared" si="5"/>
        <v>14</v>
      </c>
      <c r="J53" s="5">
        <f t="shared" si="4"/>
        <v>32</v>
      </c>
      <c r="K53" s="6" t="s">
        <v>13</v>
      </c>
      <c r="L53" s="4" t="s">
        <v>14</v>
      </c>
      <c r="M53" s="6" t="s">
        <v>18</v>
      </c>
      <c r="N53" s="7" t="s">
        <v>54</v>
      </c>
    </row>
    <row r="54" spans="4:14" s="12" customFormat="1" ht="31.45" customHeight="1" x14ac:dyDescent="0.7">
      <c r="D54" s="21">
        <v>30</v>
      </c>
      <c r="E54" s="4" t="s">
        <v>55</v>
      </c>
      <c r="F54" s="4" t="s">
        <v>43</v>
      </c>
      <c r="G54" s="4" t="s">
        <v>27</v>
      </c>
      <c r="H54" s="5">
        <f>3*8.3</f>
        <v>24.900000000000002</v>
      </c>
      <c r="I54" s="5">
        <f t="shared" si="5"/>
        <v>14</v>
      </c>
      <c r="J54" s="5">
        <f t="shared" si="4"/>
        <v>38.900000000000006</v>
      </c>
      <c r="K54" s="6" t="s">
        <v>13</v>
      </c>
      <c r="L54" s="4" t="s">
        <v>14</v>
      </c>
      <c r="M54" s="6" t="s">
        <v>18</v>
      </c>
      <c r="N54" s="7" t="s">
        <v>54</v>
      </c>
    </row>
    <row r="55" spans="4:14" s="12" customFormat="1" ht="31.45" customHeight="1" x14ac:dyDescent="0.7">
      <c r="D55" s="21">
        <v>31</v>
      </c>
      <c r="E55" s="4" t="s">
        <v>56</v>
      </c>
      <c r="F55" s="4" t="s">
        <v>43</v>
      </c>
      <c r="G55" s="4" t="s">
        <v>24</v>
      </c>
      <c r="H55" s="5">
        <v>414</v>
      </c>
      <c r="I55" s="4">
        <v>14</v>
      </c>
      <c r="J55" s="5">
        <f t="shared" si="4"/>
        <v>428</v>
      </c>
      <c r="K55" s="6" t="s">
        <v>13</v>
      </c>
      <c r="L55" s="4" t="s">
        <v>14</v>
      </c>
      <c r="M55" s="6" t="s">
        <v>29</v>
      </c>
      <c r="N55" s="7" t="s">
        <v>30</v>
      </c>
    </row>
    <row r="56" spans="4:14" s="12" customFormat="1" ht="31.45" customHeight="1" thickBot="1" x14ac:dyDescent="0.75">
      <c r="D56" s="23">
        <v>32</v>
      </c>
      <c r="E56" s="8" t="s">
        <v>57</v>
      </c>
      <c r="F56" s="8" t="s">
        <v>43</v>
      </c>
      <c r="G56" s="8" t="s">
        <v>27</v>
      </c>
      <c r="H56" s="9">
        <f>4*7</f>
        <v>28</v>
      </c>
      <c r="I56" s="8">
        <v>14</v>
      </c>
      <c r="J56" s="9">
        <f t="shared" si="4"/>
        <v>42</v>
      </c>
      <c r="K56" s="10" t="s">
        <v>13</v>
      </c>
      <c r="L56" s="4" t="s">
        <v>14</v>
      </c>
      <c r="M56" s="10" t="s">
        <v>18</v>
      </c>
      <c r="N56" s="11" t="s">
        <v>54</v>
      </c>
    </row>
    <row r="57" spans="4:14" x14ac:dyDescent="0.7">
      <c r="G57" s="41" t="s">
        <v>58</v>
      </c>
      <c r="H57" s="41"/>
      <c r="I57" s="41"/>
      <c r="J57" s="14">
        <f>SUM(J5:J56)</f>
        <v>4316.4000000000015</v>
      </c>
    </row>
    <row r="58" spans="4:14" x14ac:dyDescent="0.7">
      <c r="G58" s="42" t="s">
        <v>59</v>
      </c>
      <c r="H58" s="42"/>
      <c r="I58" s="42"/>
      <c r="J58" s="15">
        <v>4316</v>
      </c>
      <c r="K58" s="16"/>
    </row>
    <row r="64" spans="4:14" ht="22.25" thickBot="1" x14ac:dyDescent="0.75">
      <c r="G64" s="17">
        <v>6</v>
      </c>
      <c r="H64" s="18" t="s">
        <v>60</v>
      </c>
      <c r="I64" s="18" t="s">
        <v>61</v>
      </c>
      <c r="J64" s="18" t="s">
        <v>62</v>
      </c>
      <c r="K64" s="19" t="s">
        <v>63</v>
      </c>
    </row>
    <row r="65" spans="7:11" ht="22.25" thickBot="1" x14ac:dyDescent="0.75">
      <c r="G65" s="17">
        <v>4</v>
      </c>
      <c r="H65" s="18" t="s">
        <v>64</v>
      </c>
      <c r="I65" s="18" t="s">
        <v>61</v>
      </c>
      <c r="J65" s="18" t="s">
        <v>65</v>
      </c>
      <c r="K65" s="19" t="s">
        <v>63</v>
      </c>
    </row>
    <row r="66" spans="7:11" ht="22.25" thickBot="1" x14ac:dyDescent="0.75">
      <c r="G66" s="17">
        <v>3</v>
      </c>
      <c r="H66" s="18" t="s">
        <v>66</v>
      </c>
      <c r="I66" s="18" t="s">
        <v>61</v>
      </c>
      <c r="J66" s="18" t="s">
        <v>67</v>
      </c>
      <c r="K66" s="19" t="s">
        <v>63</v>
      </c>
    </row>
    <row r="67" spans="7:11" x14ac:dyDescent="0.7">
      <c r="G67" s="20">
        <v>1</v>
      </c>
      <c r="H67" s="20" t="s">
        <v>68</v>
      </c>
      <c r="I67" s="20" t="s">
        <v>69</v>
      </c>
      <c r="J67" s="20" t="s">
        <v>62</v>
      </c>
      <c r="K67" s="19" t="s">
        <v>63</v>
      </c>
    </row>
    <row r="68" spans="7:11" ht="22.25" thickBot="1" x14ac:dyDescent="0.75">
      <c r="G68" s="17">
        <v>6</v>
      </c>
      <c r="H68" s="18" t="s">
        <v>60</v>
      </c>
      <c r="I68" s="18" t="s">
        <v>61</v>
      </c>
      <c r="J68" s="18" t="s">
        <v>62</v>
      </c>
      <c r="K68" s="19" t="s">
        <v>63</v>
      </c>
    </row>
    <row r="69" spans="7:11" ht="22.25" thickBot="1" x14ac:dyDescent="0.75">
      <c r="G69" s="17">
        <v>10</v>
      </c>
      <c r="H69" s="18" t="s">
        <v>70</v>
      </c>
      <c r="I69" s="18" t="s">
        <v>61</v>
      </c>
      <c r="J69" s="18" t="s">
        <v>71</v>
      </c>
    </row>
  </sheetData>
  <mergeCells count="22">
    <mergeCell ref="D22:D23"/>
    <mergeCell ref="D24:D25"/>
    <mergeCell ref="D26:D27"/>
    <mergeCell ref="D28:D29"/>
    <mergeCell ref="D20:D21"/>
    <mergeCell ref="D5:D6"/>
    <mergeCell ref="D7:D8"/>
    <mergeCell ref="D10:D11"/>
    <mergeCell ref="D14:D15"/>
    <mergeCell ref="D16:D17"/>
    <mergeCell ref="D30:D31"/>
    <mergeCell ref="D48:D49"/>
    <mergeCell ref="D50:D51"/>
    <mergeCell ref="G57:I57"/>
    <mergeCell ref="G58:I58"/>
    <mergeCell ref="D46:D47"/>
    <mergeCell ref="D44:D45"/>
    <mergeCell ref="D32:D33"/>
    <mergeCell ref="D34:D35"/>
    <mergeCell ref="D36:D37"/>
    <mergeCell ref="D38:D39"/>
    <mergeCell ref="D41:D4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Summary </vt:lpstr>
      <vt:lpstr>FY 26-27</vt:lpstr>
      <vt:lpstr>FY 25-26</vt:lpstr>
      <vt:lpstr>'FY 26-27'!Print_Area</vt:lpstr>
      <vt:lpstr>'Summary '!Print_Area</vt:lpstr>
      <vt:lpstr>'FY 26-27'!Print_Titles</vt:lpstr>
      <vt:lpstr>'Summary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Rithis Senthil</dc:creator>
  <cp:lastModifiedBy>Sanjeev Kumar Sharma</cp:lastModifiedBy>
  <cp:lastPrinted>2026-02-13T13:51:06Z</cp:lastPrinted>
  <dcterms:created xsi:type="dcterms:W3CDTF">2025-11-04T05:45:17Z</dcterms:created>
  <dcterms:modified xsi:type="dcterms:W3CDTF">2026-02-13T13:52:01Z</dcterms:modified>
</cp:coreProperties>
</file>